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.122.4\gepaf\_THALITA\ALIMENTAÇÃO\"/>
    </mc:Choice>
  </mc:AlternateContent>
  <bookViews>
    <workbookView xWindow="0" yWindow="0" windowWidth="25815" windowHeight="10080" firstSheet="1" activeTab="2"/>
  </bookViews>
  <sheets>
    <sheet name="1ª CRPP - CONTRATO 31" sheetId="1" r:id="rId1"/>
    <sheet name="1ª CRPP - CONTRATO 25" sheetId="2" r:id="rId2"/>
    <sheet name="2ª CRPP - CONTRATO 23" sheetId="3" r:id="rId3"/>
    <sheet name="3ª CRPP - CONTRATO 28" sheetId="4" r:id="rId4"/>
    <sheet name="4ª CRPP - CONTRATO 30" sheetId="5" r:id="rId5"/>
    <sheet name="5ª CRPP - CONTRATO 22" sheetId="6" r:id="rId6"/>
    <sheet name="6ª CRPP - CONTRATO 18" sheetId="7" r:id="rId7"/>
    <sheet name="6ª CRPP - CONTRATO 18 FX" sheetId="8" r:id="rId8"/>
    <sheet name="7ª CRPP - CONTRATO 24" sheetId="9" r:id="rId9"/>
    <sheet name="8ª CRPP - CONTRATO 26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0" l="1"/>
  <c r="M33" i="10"/>
  <c r="M34" i="10"/>
  <c r="M35" i="10"/>
  <c r="M31" i="10"/>
  <c r="K36" i="10"/>
  <c r="M32" i="9"/>
  <c r="M33" i="9"/>
  <c r="M34" i="9"/>
  <c r="M35" i="9"/>
  <c r="M31" i="9"/>
  <c r="O36" i="9"/>
  <c r="L36" i="9"/>
  <c r="M17" i="8"/>
  <c r="M18" i="8"/>
  <c r="M19" i="8"/>
  <c r="M20" i="8"/>
  <c r="M31" i="6"/>
  <c r="M32" i="6"/>
  <c r="M33" i="6"/>
  <c r="M30" i="6"/>
  <c r="AM34" i="6"/>
  <c r="M32" i="4"/>
  <c r="M33" i="4"/>
  <c r="M34" i="4"/>
  <c r="M35" i="4"/>
  <c r="M31" i="4"/>
  <c r="K36" i="4"/>
  <c r="M30" i="3"/>
  <c r="M31" i="3"/>
  <c r="M32" i="3"/>
  <c r="M33" i="3"/>
  <c r="AM34" i="3"/>
  <c r="AJ34" i="3"/>
  <c r="M35" i="5"/>
  <c r="M32" i="5"/>
  <c r="M33" i="5"/>
  <c r="M34" i="5"/>
  <c r="M31" i="5"/>
  <c r="AJ34" i="1"/>
  <c r="K36" i="1" l="1"/>
  <c r="AQ32" i="5" l="1"/>
  <c r="AQ33" i="5"/>
  <c r="AQ34" i="5"/>
  <c r="AQ35" i="5"/>
  <c r="AQ31" i="5"/>
  <c r="AN36" i="5"/>
  <c r="AN32" i="5"/>
  <c r="AN33" i="5"/>
  <c r="AN34" i="5"/>
  <c r="AN35" i="5"/>
  <c r="AN31" i="5"/>
  <c r="AM36" i="5"/>
  <c r="AL36" i="5"/>
  <c r="J31" i="1" l="1"/>
  <c r="J32" i="1"/>
  <c r="J33" i="1"/>
  <c r="J30" i="1"/>
  <c r="H37" i="2" l="1"/>
  <c r="J32" i="2"/>
  <c r="J33" i="2"/>
  <c r="J34" i="2"/>
  <c r="J31" i="2"/>
  <c r="J31" i="6" l="1"/>
  <c r="J32" i="6"/>
  <c r="J33" i="6"/>
  <c r="J30" i="6"/>
  <c r="AW32" i="4" l="1"/>
  <c r="AW33" i="4"/>
  <c r="AW34" i="4"/>
  <c r="AW35" i="4"/>
  <c r="AW31" i="4"/>
  <c r="AU36" i="4"/>
  <c r="AT32" i="4"/>
  <c r="AT33" i="4"/>
  <c r="AT34" i="4"/>
  <c r="AT31" i="4"/>
  <c r="AR36" i="4"/>
  <c r="AS36" i="4"/>
  <c r="J31" i="3" l="1"/>
  <c r="J32" i="3"/>
  <c r="J33" i="3"/>
  <c r="J30" i="3"/>
  <c r="L36" i="4" l="1"/>
  <c r="J32" i="4"/>
  <c r="J33" i="4"/>
  <c r="J34" i="4"/>
  <c r="J35" i="4"/>
  <c r="J31" i="4"/>
  <c r="H36" i="4"/>
  <c r="I36" i="4"/>
  <c r="J36" i="5"/>
  <c r="J32" i="5"/>
  <c r="J33" i="5"/>
  <c r="J34" i="5"/>
  <c r="J31" i="5"/>
  <c r="J18" i="8"/>
  <c r="J19" i="8"/>
  <c r="J20" i="8"/>
  <c r="J17" i="8"/>
  <c r="BB31" i="10"/>
  <c r="L36" i="10"/>
  <c r="AZ32" i="10"/>
  <c r="AZ33" i="10"/>
  <c r="AZ34" i="10"/>
  <c r="AZ35" i="10"/>
  <c r="AZ31" i="10"/>
  <c r="AW32" i="10"/>
  <c r="AW33" i="10"/>
  <c r="AW34" i="10"/>
  <c r="AW35" i="10"/>
  <c r="AW31" i="10"/>
  <c r="AU36" i="10"/>
  <c r="J32" i="10"/>
  <c r="J33" i="10"/>
  <c r="J34" i="10"/>
  <c r="J31" i="10"/>
  <c r="I36" i="10"/>
  <c r="BJ22" i="10"/>
  <c r="BG22" i="10"/>
  <c r="BD22" i="10"/>
  <c r="BA22" i="10"/>
  <c r="AX22" i="10"/>
  <c r="AU22" i="10"/>
  <c r="AW22" i="10"/>
  <c r="AJ22" i="10"/>
  <c r="AG22" i="10"/>
  <c r="AF22" i="10"/>
  <c r="AD22" i="10"/>
  <c r="AA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G32" i="10"/>
  <c r="G33" i="10"/>
  <c r="G34" i="10"/>
  <c r="G35" i="10"/>
  <c r="G31" i="10"/>
  <c r="F36" i="10"/>
  <c r="E36" i="10"/>
  <c r="G32" i="9"/>
  <c r="G33" i="9"/>
  <c r="G34" i="9"/>
  <c r="G31" i="9"/>
  <c r="E36" i="9"/>
  <c r="F36" i="9"/>
  <c r="J32" i="9"/>
  <c r="J33" i="9"/>
  <c r="J34" i="9"/>
  <c r="J35" i="9"/>
  <c r="J31" i="9"/>
  <c r="H36" i="9"/>
  <c r="I36" i="9"/>
  <c r="G18" i="8"/>
  <c r="G19" i="8"/>
  <c r="G20" i="8"/>
  <c r="G17" i="8"/>
  <c r="D18" i="8"/>
  <c r="D19" i="8"/>
  <c r="D20" i="8"/>
  <c r="D17" i="8"/>
  <c r="G31" i="6"/>
  <c r="G32" i="6"/>
  <c r="G33" i="6"/>
  <c r="G30" i="6"/>
  <c r="B36" i="6"/>
  <c r="B34" i="6"/>
  <c r="B38" i="5"/>
  <c r="D32" i="5"/>
  <c r="D33" i="5"/>
  <c r="D34" i="5"/>
  <c r="D31" i="5"/>
  <c r="E38" i="5"/>
  <c r="G32" i="5"/>
  <c r="G33" i="5"/>
  <c r="G34" i="5"/>
  <c r="G31" i="5"/>
  <c r="AR36" i="2"/>
  <c r="AS31" i="1"/>
  <c r="AS32" i="1"/>
  <c r="AS33" i="1"/>
  <c r="AS30" i="1"/>
  <c r="C43" i="4"/>
  <c r="AX37" i="4"/>
  <c r="B38" i="4"/>
  <c r="E38" i="4"/>
  <c r="G36" i="4"/>
  <c r="G35" i="4"/>
  <c r="G34" i="4"/>
  <c r="G33" i="4"/>
  <c r="G32" i="4"/>
  <c r="G31" i="4"/>
  <c r="F36" i="4"/>
  <c r="E36" i="4"/>
  <c r="BJ22" i="4"/>
  <c r="BJ18" i="4"/>
  <c r="BJ19" i="4"/>
  <c r="BJ20" i="4"/>
  <c r="BJ21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O22" i="4"/>
  <c r="AL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D42" i="3"/>
  <c r="AR35" i="3"/>
  <c r="AS31" i="3"/>
  <c r="AS32" i="3"/>
  <c r="AS33" i="3"/>
  <c r="AS30" i="3"/>
  <c r="AR31" i="3"/>
  <c r="AR32" i="3"/>
  <c r="AR33" i="3"/>
  <c r="AR30" i="3"/>
  <c r="G31" i="3"/>
  <c r="G32" i="3"/>
  <c r="G33" i="3"/>
  <c r="G30" i="3"/>
  <c r="D31" i="3"/>
  <c r="D32" i="3"/>
  <c r="D33" i="3"/>
  <c r="D30" i="3"/>
  <c r="E37" i="2"/>
  <c r="E24" i="2"/>
  <c r="B37" i="2"/>
  <c r="E36" i="1"/>
  <c r="AS34" i="1" l="1"/>
  <c r="AL36" i="2"/>
  <c r="BA35" i="10" l="1"/>
  <c r="D35" i="10"/>
  <c r="C36" i="10"/>
  <c r="B36" i="10"/>
  <c r="BM32" i="9"/>
  <c r="BM33" i="9"/>
  <c r="BM34" i="9"/>
  <c r="BM35" i="9"/>
  <c r="D32" i="9"/>
  <c r="D33" i="9"/>
  <c r="D34" i="9"/>
  <c r="D35" i="9"/>
  <c r="C36" i="9"/>
  <c r="B36" i="9"/>
  <c r="D31" i="9"/>
  <c r="D31" i="6"/>
  <c r="D32" i="6"/>
  <c r="D33" i="6"/>
  <c r="D30" i="6"/>
  <c r="AO36" i="6"/>
  <c r="AL36" i="6"/>
  <c r="AI36" i="6"/>
  <c r="D28" i="8"/>
  <c r="AI35" i="1"/>
  <c r="AO38" i="4"/>
  <c r="AL38" i="4"/>
  <c r="AI38" i="4"/>
  <c r="AY32" i="4"/>
  <c r="AY33" i="4"/>
  <c r="AY34" i="4"/>
  <c r="AY35" i="4"/>
  <c r="AY31" i="4"/>
  <c r="AX32" i="4"/>
  <c r="AX33" i="4"/>
  <c r="AX34" i="4"/>
  <c r="AX35" i="4"/>
  <c r="AX31" i="4"/>
  <c r="D35" i="4"/>
  <c r="D34" i="4"/>
  <c r="D33" i="4"/>
  <c r="D32" i="4"/>
  <c r="D31" i="4"/>
  <c r="B21" i="3"/>
  <c r="AX36" i="4" l="1"/>
  <c r="C44" i="4" s="1"/>
  <c r="Y5" i="8"/>
  <c r="Y6" i="8"/>
  <c r="Y7" i="8"/>
  <c r="Y4" i="8"/>
  <c r="AT18" i="6"/>
  <c r="AT19" i="6"/>
  <c r="AT20" i="6"/>
  <c r="AT17" i="6"/>
  <c r="AT21" i="6" s="1"/>
  <c r="AR23" i="6" s="1"/>
  <c r="AR21" i="6"/>
  <c r="AT18" i="5"/>
  <c r="AT19" i="5"/>
  <c r="AT20" i="5"/>
  <c r="AT17" i="5"/>
  <c r="AT22" i="5" s="1"/>
  <c r="AR24" i="5" s="1"/>
  <c r="AR22" i="5"/>
  <c r="AQ22" i="2"/>
  <c r="AO24" i="2" s="1"/>
  <c r="AO22" i="2"/>
  <c r="AO23" i="1"/>
  <c r="AT21" i="9"/>
  <c r="AP22" i="9"/>
  <c r="AQ21" i="9"/>
  <c r="AT18" i="9"/>
  <c r="AT19" i="9"/>
  <c r="AT20" i="9"/>
  <c r="AT17" i="9"/>
  <c r="AT22" i="9" s="1"/>
  <c r="AR21" i="3" l="1"/>
  <c r="AT18" i="3"/>
  <c r="AT19" i="3"/>
  <c r="AT20" i="3"/>
  <c r="AT17" i="3"/>
  <c r="AT21" i="3" l="1"/>
  <c r="G36" i="10"/>
  <c r="E38" i="10"/>
  <c r="AT22" i="10"/>
  <c r="AS22" i="10"/>
  <c r="AS22" i="4" l="1"/>
  <c r="AT18" i="4"/>
  <c r="AT19" i="4"/>
  <c r="AT20" i="4"/>
  <c r="AT21" i="4"/>
  <c r="AT17" i="4"/>
  <c r="AT22" i="4" s="1"/>
  <c r="AR22" i="4"/>
  <c r="AC4" i="8" l="1"/>
  <c r="T8" i="8"/>
  <c r="AC5" i="8"/>
  <c r="AC6" i="8"/>
  <c r="AC7" i="8"/>
  <c r="V7" i="8"/>
  <c r="AD7" i="8" s="1"/>
  <c r="V6" i="8"/>
  <c r="AD6" i="8" s="1"/>
  <c r="V5" i="8"/>
  <c r="AD5" i="8" s="1"/>
  <c r="V4" i="8"/>
  <c r="AD4" i="8" s="1"/>
  <c r="Y8" i="8"/>
  <c r="W10" i="8" s="1"/>
  <c r="X8" i="8"/>
  <c r="BQ18" i="9"/>
  <c r="BQ19" i="9"/>
  <c r="BQ20" i="9"/>
  <c r="BQ21" i="9"/>
  <c r="BQ17" i="9"/>
  <c r="BP18" i="9"/>
  <c r="BP19" i="9"/>
  <c r="BP20" i="9"/>
  <c r="BP21" i="9"/>
  <c r="BP17" i="9"/>
  <c r="AR24" i="9"/>
  <c r="AS22" i="9"/>
  <c r="AQ18" i="9"/>
  <c r="AQ19" i="9"/>
  <c r="AQ20" i="9"/>
  <c r="AQ17" i="9"/>
  <c r="AQ22" i="9" s="1"/>
  <c r="BP22" i="9" l="1"/>
  <c r="C43" i="9" s="1"/>
  <c r="AX18" i="6"/>
  <c r="AX19" i="6"/>
  <c r="AX20" i="6"/>
  <c r="AX17" i="6"/>
  <c r="BM17" i="10"/>
  <c r="AQ22" i="10"/>
  <c r="AP22" i="10"/>
  <c r="AN22" i="10"/>
  <c r="AL22" i="10"/>
  <c r="AM22" i="10"/>
  <c r="AN22" i="9"/>
  <c r="AM22" i="9"/>
  <c r="AL22" i="9"/>
  <c r="AK22" i="9"/>
  <c r="AI22" i="9"/>
  <c r="AJ22" i="9"/>
  <c r="Q8" i="8"/>
  <c r="N8" i="8"/>
  <c r="V8" i="8"/>
  <c r="T10" i="8" s="1"/>
  <c r="U8" i="8"/>
  <c r="S8" i="8"/>
  <c r="Q10" i="8" s="1"/>
  <c r="R8" i="8"/>
  <c r="AQ21" i="6"/>
  <c r="AO21" i="6"/>
  <c r="AN21" i="6"/>
  <c r="AL21" i="6"/>
  <c r="AQ22" i="5"/>
  <c r="AO22" i="5"/>
  <c r="AN22" i="5"/>
  <c r="AL22" i="5"/>
  <c r="AY18" i="5"/>
  <c r="AY19" i="5"/>
  <c r="AY20" i="5"/>
  <c r="AY21" i="5"/>
  <c r="AX18" i="5"/>
  <c r="AX19" i="5"/>
  <c r="AX20" i="5"/>
  <c r="AX21" i="5"/>
  <c r="AY17" i="5"/>
  <c r="AX17" i="5"/>
  <c r="AS22" i="5"/>
  <c r="AQ22" i="4"/>
  <c r="AP22" i="4"/>
  <c r="AN22" i="4"/>
  <c r="AM22" i="4"/>
  <c r="AQ21" i="3"/>
  <c r="AO21" i="3"/>
  <c r="AN21" i="3"/>
  <c r="AL21" i="3"/>
  <c r="AY18" i="3"/>
  <c r="AY19" i="3"/>
  <c r="AY20" i="3"/>
  <c r="AY17" i="3"/>
  <c r="AX17" i="3"/>
  <c r="AR23" i="3"/>
  <c r="AS21" i="3"/>
  <c r="AN22" i="2"/>
  <c r="AL24" i="2" s="1"/>
  <c r="AL22" i="2"/>
  <c r="AK22" i="2"/>
  <c r="AI24" i="2" s="1"/>
  <c r="AI22" i="2"/>
  <c r="AK21" i="1"/>
  <c r="AI23" i="1" s="1"/>
  <c r="AH21" i="1"/>
  <c r="AF23" i="1" s="1"/>
  <c r="AV18" i="1"/>
  <c r="AV19" i="1"/>
  <c r="AV20" i="1"/>
  <c r="AV17" i="1"/>
  <c r="AU18" i="1"/>
  <c r="AU19" i="1"/>
  <c r="AU20" i="1"/>
  <c r="AU17" i="1"/>
  <c r="AP21" i="1"/>
  <c r="AO21" i="1"/>
  <c r="AV18" i="2"/>
  <c r="AV19" i="2"/>
  <c r="AV20" i="2"/>
  <c r="AV21" i="2"/>
  <c r="AV17" i="2"/>
  <c r="AU18" i="2"/>
  <c r="AU19" i="2"/>
  <c r="AU20" i="2"/>
  <c r="AU21" i="2"/>
  <c r="AU17" i="2"/>
  <c r="AP22" i="2"/>
  <c r="BJ9" i="10" l="1"/>
  <c r="AR38" i="10"/>
  <c r="AO38" i="10"/>
  <c r="AL38" i="10"/>
  <c r="BA37" i="10"/>
  <c r="AZ36" i="10"/>
  <c r="AX38" i="10" s="1"/>
  <c r="AY36" i="10"/>
  <c r="AX36" i="10"/>
  <c r="AW36" i="10"/>
  <c r="AU38" i="10" s="1"/>
  <c r="AV36" i="10"/>
  <c r="AS36" i="10"/>
  <c r="AP36" i="10"/>
  <c r="AM36" i="10"/>
  <c r="AK36" i="10"/>
  <c r="AI38" i="10" s="1"/>
  <c r="AJ36" i="10"/>
  <c r="AI36" i="10"/>
  <c r="AH36" i="10"/>
  <c r="AF38" i="10" s="1"/>
  <c r="AG36" i="10"/>
  <c r="AF36" i="10"/>
  <c r="AE36" i="10"/>
  <c r="AC38" i="10" s="1"/>
  <c r="AD36" i="10"/>
  <c r="AC36" i="10"/>
  <c r="AB36" i="10"/>
  <c r="Z38" i="10" s="1"/>
  <c r="AA36" i="10"/>
  <c r="Z36" i="10"/>
  <c r="Y36" i="10"/>
  <c r="W38" i="10" s="1"/>
  <c r="X36" i="10"/>
  <c r="W36" i="10"/>
  <c r="V36" i="10"/>
  <c r="T38" i="10" s="1"/>
  <c r="U36" i="10"/>
  <c r="T36" i="10"/>
  <c r="S36" i="10"/>
  <c r="Q38" i="10" s="1"/>
  <c r="R36" i="10"/>
  <c r="Q36" i="10"/>
  <c r="P36" i="10"/>
  <c r="N38" i="10" s="1"/>
  <c r="O36" i="10"/>
  <c r="N36" i="10"/>
  <c r="M36" i="10"/>
  <c r="K38" i="10" s="1"/>
  <c r="J36" i="10"/>
  <c r="H38" i="10" s="1"/>
  <c r="H36" i="10"/>
  <c r="D36" i="10"/>
  <c r="B38" i="10" s="1"/>
  <c r="BB35" i="10"/>
  <c r="BB34" i="10"/>
  <c r="BA34" i="10"/>
  <c r="BB33" i="10"/>
  <c r="BA33" i="10"/>
  <c r="BB32" i="10"/>
  <c r="BA32" i="10"/>
  <c r="BA31" i="10"/>
  <c r="BM23" i="10"/>
  <c r="BN18" i="10"/>
  <c r="BN19" i="10"/>
  <c r="BN20" i="10"/>
  <c r="BN21" i="10"/>
  <c r="BN17" i="10"/>
  <c r="BM18" i="10"/>
  <c r="BM19" i="10"/>
  <c r="BM20" i="10"/>
  <c r="AO24" i="10"/>
  <c r="AL24" i="10"/>
  <c r="AO38" i="9"/>
  <c r="AL38" i="9"/>
  <c r="AI38" i="9"/>
  <c r="BM37" i="9"/>
  <c r="BL36" i="9"/>
  <c r="BJ38" i="9" s="1"/>
  <c r="BK36" i="9"/>
  <c r="BJ36" i="9"/>
  <c r="BI36" i="9"/>
  <c r="BG38" i="9" s="1"/>
  <c r="BH36" i="9"/>
  <c r="BG36" i="9"/>
  <c r="BF36" i="9"/>
  <c r="BD38" i="9" s="1"/>
  <c r="BE36" i="9"/>
  <c r="BD36" i="9"/>
  <c r="BC36" i="9"/>
  <c r="BA38" i="9" s="1"/>
  <c r="BB36" i="9"/>
  <c r="BA36" i="9"/>
  <c r="AZ36" i="9"/>
  <c r="AX38" i="9" s="1"/>
  <c r="AY36" i="9"/>
  <c r="AX36" i="9"/>
  <c r="AW36" i="9"/>
  <c r="AU38" i="9" s="1"/>
  <c r="AV36" i="9"/>
  <c r="AR38" i="9"/>
  <c r="AM36" i="9"/>
  <c r="AJ36" i="9"/>
  <c r="AH36" i="9"/>
  <c r="AF38" i="9" s="1"/>
  <c r="AG36" i="9"/>
  <c r="AF36" i="9"/>
  <c r="AE36" i="9"/>
  <c r="AC38" i="9" s="1"/>
  <c r="AD36" i="9"/>
  <c r="AC36" i="9"/>
  <c r="AB36" i="9"/>
  <c r="Z38" i="9" s="1"/>
  <c r="AA36" i="9"/>
  <c r="Z36" i="9"/>
  <c r="Y36" i="9"/>
  <c r="W38" i="9" s="1"/>
  <c r="X36" i="9"/>
  <c r="W36" i="9"/>
  <c r="V36" i="9"/>
  <c r="T38" i="9" s="1"/>
  <c r="U36" i="9"/>
  <c r="T36" i="9"/>
  <c r="S36" i="9"/>
  <c r="Q38" i="9" s="1"/>
  <c r="R36" i="9"/>
  <c r="Q36" i="9"/>
  <c r="P36" i="9"/>
  <c r="N38" i="9" s="1"/>
  <c r="N36" i="9"/>
  <c r="M36" i="9"/>
  <c r="K38" i="9" s="1"/>
  <c r="K36" i="9"/>
  <c r="J36" i="9"/>
  <c r="H38" i="9" s="1"/>
  <c r="G36" i="9"/>
  <c r="E38" i="9" s="1"/>
  <c r="D36" i="9"/>
  <c r="B38" i="9" s="1"/>
  <c r="BN35" i="9"/>
  <c r="BN34" i="9"/>
  <c r="BN33" i="9"/>
  <c r="BN32" i="9"/>
  <c r="BN31" i="9"/>
  <c r="BM31" i="9"/>
  <c r="BM36" i="9" s="1"/>
  <c r="C44" i="9" s="1"/>
  <c r="BP23" i="9"/>
  <c r="AO24" i="9"/>
  <c r="BO22" i="9"/>
  <c r="BM24" i="9" s="1"/>
  <c r="BN22" i="9"/>
  <c r="BM22" i="9"/>
  <c r="BL22" i="9"/>
  <c r="BJ24" i="9" s="1"/>
  <c r="BK22" i="9"/>
  <c r="BJ22" i="9"/>
  <c r="BI22" i="9"/>
  <c r="BG24" i="9" s="1"/>
  <c r="BH22" i="9"/>
  <c r="BG22" i="9"/>
  <c r="BF22" i="9"/>
  <c r="BD24" i="9" s="1"/>
  <c r="BE22" i="9"/>
  <c r="BD22" i="9"/>
  <c r="BC22" i="9"/>
  <c r="BA24" i="9" s="1"/>
  <c r="BB22" i="9"/>
  <c r="BA22" i="9"/>
  <c r="AZ22" i="9"/>
  <c r="AX24" i="9" s="1"/>
  <c r="AY22" i="9"/>
  <c r="AX22" i="9"/>
  <c r="AW22" i="9"/>
  <c r="AU24" i="9" s="1"/>
  <c r="AV22" i="9"/>
  <c r="AU22" i="9"/>
  <c r="AL24" i="9"/>
  <c r="AI24" i="9"/>
  <c r="AU22" i="8"/>
  <c r="AT21" i="8"/>
  <c r="AR23" i="8" s="1"/>
  <c r="AS21" i="8"/>
  <c r="AR21" i="8"/>
  <c r="AQ21" i="8"/>
  <c r="AO23" i="8" s="1"/>
  <c r="AP21" i="8"/>
  <c r="AO21" i="8"/>
  <c r="AN21" i="8"/>
  <c r="AL23" i="8" s="1"/>
  <c r="AM21" i="8"/>
  <c r="AL21" i="8"/>
  <c r="AK21" i="8"/>
  <c r="AI23" i="8" s="1"/>
  <c r="AJ21" i="8"/>
  <c r="AI21" i="8"/>
  <c r="AH21" i="8"/>
  <c r="AF23" i="8" s="1"/>
  <c r="AG21" i="8"/>
  <c r="AF21" i="8"/>
  <c r="AE21" i="8"/>
  <c r="AC23" i="8" s="1"/>
  <c r="AD21" i="8"/>
  <c r="AC21" i="8"/>
  <c r="AB21" i="8"/>
  <c r="Z23" i="8" s="1"/>
  <c r="AA21" i="8"/>
  <c r="Z21" i="8"/>
  <c r="Y21" i="8"/>
  <c r="W23" i="8" s="1"/>
  <c r="X21" i="8"/>
  <c r="W21" i="8"/>
  <c r="V21" i="8"/>
  <c r="T23" i="8" s="1"/>
  <c r="U21" i="8"/>
  <c r="T21" i="8"/>
  <c r="S21" i="8"/>
  <c r="Q23" i="8" s="1"/>
  <c r="R21" i="8"/>
  <c r="Q21" i="8"/>
  <c r="P21" i="8"/>
  <c r="N23" i="8" s="1"/>
  <c r="O21" i="8"/>
  <c r="N21" i="8"/>
  <c r="M21" i="8"/>
  <c r="K23" i="8" s="1"/>
  <c r="L21" i="8"/>
  <c r="K21" i="8"/>
  <c r="J21" i="8"/>
  <c r="H23" i="8" s="1"/>
  <c r="I21" i="8"/>
  <c r="H21" i="8"/>
  <c r="G21" i="8"/>
  <c r="E23" i="8" s="1"/>
  <c r="F21" i="8"/>
  <c r="E21" i="8"/>
  <c r="D21" i="8"/>
  <c r="B23" i="8" s="1"/>
  <c r="C21" i="8"/>
  <c r="B21" i="8"/>
  <c r="AV20" i="8"/>
  <c r="AU20" i="8"/>
  <c r="AV19" i="8"/>
  <c r="AU19" i="8"/>
  <c r="AV18" i="8"/>
  <c r="AU18" i="8"/>
  <c r="AV17" i="8"/>
  <c r="AV21" i="8" s="1"/>
  <c r="AU17" i="8"/>
  <c r="H36" i="6"/>
  <c r="AU35" i="6"/>
  <c r="AT34" i="6"/>
  <c r="AR36" i="6" s="1"/>
  <c r="AS34" i="6"/>
  <c r="AR34" i="6"/>
  <c r="AP34" i="6"/>
  <c r="AJ34" i="6"/>
  <c r="AH34" i="6"/>
  <c r="AF36" i="6" s="1"/>
  <c r="AG34" i="6"/>
  <c r="AF34" i="6"/>
  <c r="AE34" i="6"/>
  <c r="AC36" i="6" s="1"/>
  <c r="AD34" i="6"/>
  <c r="AC34" i="6"/>
  <c r="AB34" i="6"/>
  <c r="Z36" i="6" s="1"/>
  <c r="AA34" i="6"/>
  <c r="Z34" i="6"/>
  <c r="Y34" i="6"/>
  <c r="W36" i="6" s="1"/>
  <c r="X34" i="6"/>
  <c r="W34" i="6"/>
  <c r="V34" i="6"/>
  <c r="T36" i="6" s="1"/>
  <c r="U34" i="6"/>
  <c r="T34" i="6"/>
  <c r="S34" i="6"/>
  <c r="Q36" i="6" s="1"/>
  <c r="R34" i="6"/>
  <c r="Q34" i="6"/>
  <c r="P34" i="6"/>
  <c r="N36" i="6" s="1"/>
  <c r="O34" i="6"/>
  <c r="N34" i="6"/>
  <c r="M34" i="6"/>
  <c r="K36" i="6" s="1"/>
  <c r="L34" i="6"/>
  <c r="K34" i="6"/>
  <c r="J34" i="6"/>
  <c r="I34" i="6"/>
  <c r="H34" i="6"/>
  <c r="G34" i="6"/>
  <c r="E36" i="6" s="1"/>
  <c r="F34" i="6"/>
  <c r="E34" i="6"/>
  <c r="D34" i="6"/>
  <c r="C34" i="6"/>
  <c r="AU34" i="6"/>
  <c r="C44" i="6" s="1"/>
  <c r="AY22" i="6"/>
  <c r="AY18" i="6"/>
  <c r="AY19" i="6"/>
  <c r="AY20" i="6"/>
  <c r="AY17" i="6"/>
  <c r="AO23" i="6"/>
  <c r="AP21" i="6"/>
  <c r="AL23" i="6"/>
  <c r="AM21" i="6"/>
  <c r="Q21" i="6"/>
  <c r="BJ23" i="4"/>
  <c r="BK18" i="4"/>
  <c r="BK19" i="4"/>
  <c r="BK20" i="4"/>
  <c r="BK21" i="4"/>
  <c r="BK17" i="4"/>
  <c r="BJ17" i="4"/>
  <c r="AV23" i="2"/>
  <c r="AT22" i="2"/>
  <c r="AR24" i="2" s="1"/>
  <c r="AS22" i="2"/>
  <c r="AR22" i="2"/>
  <c r="AM22" i="2"/>
  <c r="AJ22" i="2"/>
  <c r="AH22" i="2"/>
  <c r="AG22" i="2"/>
  <c r="AF22" i="2"/>
  <c r="AE22" i="2"/>
  <c r="AD22" i="2"/>
  <c r="AC22" i="2"/>
  <c r="AB22" i="2"/>
  <c r="AA22" i="2"/>
  <c r="Z22" i="2"/>
  <c r="AT36" i="5"/>
  <c r="AS36" i="5"/>
  <c r="AR36" i="5"/>
  <c r="AR38" i="5"/>
  <c r="AL38" i="5"/>
  <c r="AQ36" i="5"/>
  <c r="AO38" i="5" s="1"/>
  <c r="AP36" i="5"/>
  <c r="AO36" i="5"/>
  <c r="AU37" i="5"/>
  <c r="AK36" i="5"/>
  <c r="AI38" i="5" s="1"/>
  <c r="AJ36" i="5"/>
  <c r="AI36" i="5"/>
  <c r="AH36" i="5"/>
  <c r="AF38" i="5" s="1"/>
  <c r="AG36" i="5"/>
  <c r="AF36" i="5"/>
  <c r="AE36" i="5"/>
  <c r="AC38" i="5" s="1"/>
  <c r="AD36" i="5"/>
  <c r="AC36" i="5"/>
  <c r="AB36" i="5"/>
  <c r="Z38" i="5" s="1"/>
  <c r="AA36" i="5"/>
  <c r="Z36" i="5"/>
  <c r="Y36" i="5"/>
  <c r="W38" i="5" s="1"/>
  <c r="X36" i="5"/>
  <c r="W36" i="5"/>
  <c r="V36" i="5"/>
  <c r="T38" i="5" s="1"/>
  <c r="U36" i="5"/>
  <c r="T36" i="5"/>
  <c r="S36" i="5"/>
  <c r="Q38" i="5" s="1"/>
  <c r="R36" i="5"/>
  <c r="Q36" i="5"/>
  <c r="P36" i="5"/>
  <c r="N38" i="5" s="1"/>
  <c r="O36" i="5"/>
  <c r="N36" i="5"/>
  <c r="M36" i="5"/>
  <c r="K38" i="5" s="1"/>
  <c r="L36" i="5"/>
  <c r="K36" i="5"/>
  <c r="H38" i="5"/>
  <c r="I36" i="5"/>
  <c r="H36" i="5"/>
  <c r="G36" i="5"/>
  <c r="F36" i="5"/>
  <c r="E36" i="5"/>
  <c r="D36" i="5"/>
  <c r="C36" i="5"/>
  <c r="B36" i="5"/>
  <c r="AV35" i="5"/>
  <c r="AU35" i="5"/>
  <c r="AV34" i="5"/>
  <c r="AU34" i="5"/>
  <c r="AV33" i="5"/>
  <c r="AU33" i="5"/>
  <c r="AV32" i="5"/>
  <c r="AU32" i="5"/>
  <c r="AV31" i="5"/>
  <c r="AU31" i="5"/>
  <c r="AX22" i="5"/>
  <c r="C44" i="5" s="1"/>
  <c r="AW22" i="5"/>
  <c r="AV22" i="5"/>
  <c r="AU22" i="5"/>
  <c r="AP22" i="5"/>
  <c r="AM22" i="5"/>
  <c r="AJ22" i="5"/>
  <c r="AG22" i="5"/>
  <c r="AF22" i="5"/>
  <c r="AD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V5" i="5"/>
  <c r="AV6" i="5"/>
  <c r="AV7" i="5"/>
  <c r="AU9" i="5"/>
  <c r="AV4" i="5"/>
  <c r="AU5" i="5"/>
  <c r="AU6" i="5"/>
  <c r="AU7" i="5"/>
  <c r="AU4" i="5"/>
  <c r="AU8" i="5" s="1"/>
  <c r="C43" i="5" s="1"/>
  <c r="AX23" i="5"/>
  <c r="AL24" i="5"/>
  <c r="AW36" i="4"/>
  <c r="AU38" i="4" s="1"/>
  <c r="AV36" i="4"/>
  <c r="AT36" i="4"/>
  <c r="AR38" i="4" s="1"/>
  <c r="AP36" i="4"/>
  <c r="AM36" i="4"/>
  <c r="AJ36" i="4"/>
  <c r="AH36" i="4"/>
  <c r="AF38" i="4" s="1"/>
  <c r="AG36" i="4"/>
  <c r="AF36" i="4"/>
  <c r="AE36" i="4"/>
  <c r="AC38" i="4" s="1"/>
  <c r="AD36" i="4"/>
  <c r="AC36" i="4"/>
  <c r="AB36" i="4"/>
  <c r="Z38" i="4" s="1"/>
  <c r="AA36" i="4"/>
  <c r="Z36" i="4"/>
  <c r="Y36" i="4"/>
  <c r="W38" i="4" s="1"/>
  <c r="X36" i="4"/>
  <c r="W36" i="4"/>
  <c r="V36" i="4"/>
  <c r="T38" i="4" s="1"/>
  <c r="U36" i="4"/>
  <c r="T36" i="4"/>
  <c r="S36" i="4"/>
  <c r="Q38" i="4" s="1"/>
  <c r="R36" i="4"/>
  <c r="Q36" i="4"/>
  <c r="P36" i="4"/>
  <c r="N38" i="4" s="1"/>
  <c r="O36" i="4"/>
  <c r="N36" i="4"/>
  <c r="M36" i="4"/>
  <c r="K38" i="4" s="1"/>
  <c r="J36" i="4"/>
  <c r="H38" i="4" s="1"/>
  <c r="D36" i="4"/>
  <c r="C36" i="4"/>
  <c r="B36" i="4"/>
  <c r="AR24" i="4"/>
  <c r="BD24" i="4"/>
  <c r="BA24" i="4"/>
  <c r="AX24" i="4"/>
  <c r="AU24" i="4"/>
  <c r="AO24" i="4"/>
  <c r="AL24" i="4"/>
  <c r="AL36" i="3"/>
  <c r="AI36" i="3"/>
  <c r="AQ34" i="3"/>
  <c r="AO36" i="3" s="1"/>
  <c r="AP34" i="3"/>
  <c r="AH34" i="3"/>
  <c r="AF36" i="3" s="1"/>
  <c r="AG34" i="3"/>
  <c r="AF34" i="3"/>
  <c r="AE34" i="3"/>
  <c r="AC36" i="3" s="1"/>
  <c r="AD34" i="3"/>
  <c r="AC34" i="3"/>
  <c r="AB34" i="3"/>
  <c r="Z36" i="3" s="1"/>
  <c r="AA34" i="3"/>
  <c r="Z34" i="3"/>
  <c r="Y34" i="3"/>
  <c r="W36" i="3" s="1"/>
  <c r="X34" i="3"/>
  <c r="W34" i="3"/>
  <c r="V34" i="3"/>
  <c r="T36" i="3" s="1"/>
  <c r="U34" i="3"/>
  <c r="T34" i="3"/>
  <c r="S34" i="3"/>
  <c r="Q36" i="3" s="1"/>
  <c r="R34" i="3"/>
  <c r="Q34" i="3"/>
  <c r="P34" i="3"/>
  <c r="N36" i="3" s="1"/>
  <c r="O34" i="3"/>
  <c r="N34" i="3"/>
  <c r="M34" i="3"/>
  <c r="K36" i="3" s="1"/>
  <c r="L34" i="3"/>
  <c r="K34" i="3"/>
  <c r="J34" i="3"/>
  <c r="I34" i="3"/>
  <c r="H34" i="3"/>
  <c r="AR34" i="3" s="1"/>
  <c r="C44" i="3" s="1"/>
  <c r="G34" i="3"/>
  <c r="E36" i="3" s="1"/>
  <c r="F34" i="3"/>
  <c r="E34" i="3"/>
  <c r="D34" i="3"/>
  <c r="B36" i="3" s="1"/>
  <c r="C34" i="3"/>
  <c r="B34" i="3"/>
  <c r="AY22" i="3"/>
  <c r="AL23" i="3"/>
  <c r="AM21" i="3"/>
  <c r="AV22" i="1"/>
  <c r="AL21" i="1"/>
  <c r="AM21" i="1"/>
  <c r="AN21" i="1"/>
  <c r="AL23" i="1" s="1"/>
  <c r="AI21" i="1"/>
  <c r="AJ21" i="1"/>
  <c r="AQ34" i="1"/>
  <c r="AO36" i="1" s="1"/>
  <c r="AP34" i="1"/>
  <c r="AO34" i="1"/>
  <c r="AO35" i="1" s="1"/>
  <c r="AN34" i="1"/>
  <c r="AL36" i="1" s="1"/>
  <c r="AM34" i="1"/>
  <c r="AL34" i="1"/>
  <c r="AL35" i="1" s="1"/>
  <c r="AI36" i="1"/>
  <c r="AH34" i="1"/>
  <c r="AF36" i="1" s="1"/>
  <c r="AG34" i="1"/>
  <c r="AF34" i="1"/>
  <c r="AF35" i="1" s="1"/>
  <c r="AE34" i="1"/>
  <c r="AC36" i="1" s="1"/>
  <c r="AD34" i="1"/>
  <c r="AC34" i="1"/>
  <c r="AC35" i="1" s="1"/>
  <c r="AB34" i="1"/>
  <c r="Z36" i="1" s="1"/>
  <c r="AA34" i="1"/>
  <c r="Z34" i="1"/>
  <c r="Z35" i="1" s="1"/>
  <c r="Y34" i="1"/>
  <c r="W36" i="1" s="1"/>
  <c r="X34" i="1"/>
  <c r="W34" i="1"/>
  <c r="W35" i="1" s="1"/>
  <c r="V34" i="1"/>
  <c r="T36" i="1" s="1"/>
  <c r="U34" i="1"/>
  <c r="T34" i="1"/>
  <c r="T35" i="1" s="1"/>
  <c r="S34" i="1"/>
  <c r="Q36" i="1" s="1"/>
  <c r="R34" i="1"/>
  <c r="Q34" i="1"/>
  <c r="Q35" i="1" s="1"/>
  <c r="P34" i="1"/>
  <c r="N36" i="1" s="1"/>
  <c r="O34" i="1"/>
  <c r="N34" i="1"/>
  <c r="N35" i="1" s="1"/>
  <c r="M34" i="1"/>
  <c r="L34" i="1"/>
  <c r="K34" i="1"/>
  <c r="J34" i="1"/>
  <c r="H36" i="1" s="1"/>
  <c r="I34" i="1"/>
  <c r="H34" i="1"/>
  <c r="G34" i="1"/>
  <c r="F34" i="1"/>
  <c r="E34" i="1"/>
  <c r="D34" i="1"/>
  <c r="B36" i="1" s="1"/>
  <c r="C34" i="1"/>
  <c r="B34" i="1"/>
  <c r="AR33" i="1"/>
  <c r="AR32" i="1"/>
  <c r="AR31" i="1"/>
  <c r="AR30" i="1"/>
  <c r="B8" i="1"/>
  <c r="C8" i="1"/>
  <c r="D8" i="1"/>
  <c r="B10" i="1" s="1"/>
  <c r="E8" i="1"/>
  <c r="F8" i="1"/>
  <c r="G8" i="1"/>
  <c r="E10" i="1" s="1"/>
  <c r="H8" i="1"/>
  <c r="I8" i="1"/>
  <c r="J8" i="1"/>
  <c r="K8" i="1"/>
  <c r="L8" i="1"/>
  <c r="M8" i="1"/>
  <c r="H10" i="1"/>
  <c r="K10" i="1"/>
  <c r="AH35" i="2"/>
  <c r="AF37" i="2" s="1"/>
  <c r="AG35" i="2"/>
  <c r="AF35" i="2"/>
  <c r="AE35" i="2"/>
  <c r="AC37" i="2" s="1"/>
  <c r="AD35" i="2"/>
  <c r="AC35" i="2"/>
  <c r="AB35" i="2"/>
  <c r="Z37" i="2" s="1"/>
  <c r="AA35" i="2"/>
  <c r="Z35" i="2"/>
  <c r="Y35" i="2"/>
  <c r="W37" i="2" s="1"/>
  <c r="X35" i="2"/>
  <c r="W35" i="2"/>
  <c r="V35" i="2"/>
  <c r="T37" i="2" s="1"/>
  <c r="U35" i="2"/>
  <c r="T35" i="2"/>
  <c r="S35" i="2"/>
  <c r="Q37" i="2" s="1"/>
  <c r="R35" i="2"/>
  <c r="Q35" i="2"/>
  <c r="P35" i="2"/>
  <c r="N37" i="2" s="1"/>
  <c r="O35" i="2"/>
  <c r="N35" i="2"/>
  <c r="M35" i="2"/>
  <c r="K37" i="2" s="1"/>
  <c r="L35" i="2"/>
  <c r="K35" i="2"/>
  <c r="J35" i="2"/>
  <c r="I35" i="2"/>
  <c r="H35" i="2"/>
  <c r="G35" i="2"/>
  <c r="F35" i="2"/>
  <c r="E35" i="2"/>
  <c r="D35" i="2"/>
  <c r="C35" i="2"/>
  <c r="B35" i="2"/>
  <c r="AS34" i="2"/>
  <c r="AR34" i="2"/>
  <c r="AS33" i="2"/>
  <c r="AR33" i="2"/>
  <c r="AS32" i="2"/>
  <c r="AR32" i="2"/>
  <c r="AS31" i="2"/>
  <c r="AR31" i="2"/>
  <c r="AR35" i="1" l="1"/>
  <c r="AR36" i="1" s="1"/>
  <c r="D44" i="1" s="1"/>
  <c r="H36" i="3"/>
  <c r="AS34" i="3"/>
  <c r="AR36" i="3" s="1"/>
  <c r="D44" i="3" s="1"/>
  <c r="AU36" i="5"/>
  <c r="C45" i="5" s="1"/>
  <c r="AY36" i="4"/>
  <c r="BA36" i="10"/>
  <c r="C45" i="10" s="1"/>
  <c r="BB36" i="10"/>
  <c r="BA38" i="10" s="1"/>
  <c r="D45" i="10" s="1"/>
  <c r="BN36" i="9"/>
  <c r="BM38" i="9" s="1"/>
  <c r="D44" i="9" s="1"/>
  <c r="AV8" i="5"/>
  <c r="AY21" i="6"/>
  <c r="AY23" i="6"/>
  <c r="D43" i="6" s="1"/>
  <c r="AR34" i="1"/>
  <c r="C44" i="1" s="1"/>
  <c r="BN22" i="10"/>
  <c r="BM22" i="10"/>
  <c r="C44" i="10" s="1"/>
  <c r="BQ22" i="9"/>
  <c r="AX21" i="6"/>
  <c r="C43" i="6" s="1"/>
  <c r="BK22" i="4"/>
  <c r="BJ24" i="4" s="1"/>
  <c r="D43" i="4" s="1"/>
  <c r="AU21" i="8"/>
  <c r="AU23" i="8"/>
  <c r="AV34" i="6"/>
  <c r="AU36" i="6"/>
  <c r="D44" i="6" s="1"/>
  <c r="AV36" i="5"/>
  <c r="AU38" i="5" s="1"/>
  <c r="D45" i="5" s="1"/>
  <c r="AY22" i="5"/>
  <c r="BG24" i="4"/>
  <c r="AR35" i="2"/>
  <c r="C44" i="2" s="1"/>
  <c r="AS35" i="2"/>
  <c r="AR37" i="2" s="1"/>
  <c r="D44" i="2" s="1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BJ5" i="4"/>
  <c r="BJ6" i="4"/>
  <c r="BJ7" i="4"/>
  <c r="BJ4" i="4"/>
  <c r="BJ8" i="4" s="1"/>
  <c r="C42" i="4" s="1"/>
  <c r="BK9" i="4"/>
  <c r="BK5" i="4"/>
  <c r="BK6" i="4"/>
  <c r="BK7" i="4"/>
  <c r="BK4" i="4"/>
  <c r="E24" i="10"/>
  <c r="BK5" i="10"/>
  <c r="BK6" i="10"/>
  <c r="BK7" i="10"/>
  <c r="BK4" i="10"/>
  <c r="BK8" i="10" s="1"/>
  <c r="BJ10" i="10" s="1"/>
  <c r="D43" i="10" s="1"/>
  <c r="BJ5" i="10"/>
  <c r="BJ6" i="10"/>
  <c r="BJ7" i="10"/>
  <c r="BJ4" i="10"/>
  <c r="BJ8" i="10" s="1"/>
  <c r="C43" i="10" s="1"/>
  <c r="Y8" i="10"/>
  <c r="W10" i="10" s="1"/>
  <c r="BH8" i="10"/>
  <c r="BE8" i="10"/>
  <c r="BB8" i="10"/>
  <c r="AY8" i="10"/>
  <c r="AV8" i="10"/>
  <c r="P8" i="10"/>
  <c r="N10" i="10" s="1"/>
  <c r="B8" i="10"/>
  <c r="AR24" i="10"/>
  <c r="BL22" i="10"/>
  <c r="BJ24" i="10" s="1"/>
  <c r="BK22" i="10"/>
  <c r="BI22" i="10"/>
  <c r="BG24" i="10" s="1"/>
  <c r="BH22" i="10"/>
  <c r="BF22" i="10"/>
  <c r="BD24" i="10" s="1"/>
  <c r="BE22" i="10"/>
  <c r="BC22" i="10"/>
  <c r="BA24" i="10" s="1"/>
  <c r="BB22" i="10"/>
  <c r="AZ22" i="10"/>
  <c r="AX24" i="10" s="1"/>
  <c r="AY22" i="10"/>
  <c r="AU24" i="10"/>
  <c r="AV22" i="10"/>
  <c r="AK22" i="10"/>
  <c r="AI24" i="10" s="1"/>
  <c r="AI22" i="10"/>
  <c r="AH22" i="10"/>
  <c r="AF24" i="10" s="1"/>
  <c r="AE22" i="10"/>
  <c r="AC24" i="10" s="1"/>
  <c r="AC22" i="10"/>
  <c r="AB22" i="10"/>
  <c r="Z24" i="10" s="1"/>
  <c r="Z22" i="10"/>
  <c r="W24" i="10"/>
  <c r="T24" i="10"/>
  <c r="Q24" i="10"/>
  <c r="N24" i="10"/>
  <c r="K24" i="10"/>
  <c r="H24" i="10"/>
  <c r="B24" i="10"/>
  <c r="BI8" i="10"/>
  <c r="BG10" i="10" s="1"/>
  <c r="BG8" i="10"/>
  <c r="BF8" i="10"/>
  <c r="BD10" i="10" s="1"/>
  <c r="BD8" i="10"/>
  <c r="BC8" i="10"/>
  <c r="BA10" i="10" s="1"/>
  <c r="BA8" i="10"/>
  <c r="AZ8" i="10"/>
  <c r="AX10" i="10" s="1"/>
  <c r="AX8" i="10"/>
  <c r="AW8" i="10"/>
  <c r="AU10" i="10" s="1"/>
  <c r="AU8" i="10"/>
  <c r="AT8" i="10"/>
  <c r="AR10" i="10" s="1"/>
  <c r="AS8" i="10"/>
  <c r="AR8" i="10"/>
  <c r="AQ8" i="10"/>
  <c r="AO10" i="10" s="1"/>
  <c r="AP8" i="10"/>
  <c r="AO8" i="10"/>
  <c r="AN8" i="10"/>
  <c r="AL10" i="10" s="1"/>
  <c r="AM8" i="10"/>
  <c r="AL8" i="10"/>
  <c r="AK8" i="10"/>
  <c r="AI10" i="10" s="1"/>
  <c r="AJ8" i="10"/>
  <c r="AI8" i="10"/>
  <c r="AH8" i="10"/>
  <c r="AF10" i="10" s="1"/>
  <c r="AG8" i="10"/>
  <c r="AF8" i="10"/>
  <c r="AE8" i="10"/>
  <c r="AC10" i="10" s="1"/>
  <c r="AD8" i="10"/>
  <c r="AC8" i="10"/>
  <c r="AB8" i="10"/>
  <c r="Z10" i="10" s="1"/>
  <c r="AA8" i="10"/>
  <c r="Z8" i="10"/>
  <c r="X8" i="10"/>
  <c r="W8" i="10"/>
  <c r="V8" i="10"/>
  <c r="T10" i="10" s="1"/>
  <c r="U8" i="10"/>
  <c r="T8" i="10"/>
  <c r="S8" i="10"/>
  <c r="Q10" i="10" s="1"/>
  <c r="R8" i="10"/>
  <c r="Q8" i="10"/>
  <c r="O8" i="10"/>
  <c r="N8" i="10"/>
  <c r="M8" i="10"/>
  <c r="K10" i="10" s="1"/>
  <c r="L8" i="10"/>
  <c r="K8" i="10"/>
  <c r="J8" i="10"/>
  <c r="H10" i="10" s="1"/>
  <c r="I8" i="10"/>
  <c r="H8" i="10"/>
  <c r="G8" i="10"/>
  <c r="E10" i="10" s="1"/>
  <c r="F8" i="10"/>
  <c r="E8" i="10"/>
  <c r="D8" i="10"/>
  <c r="B10" i="10" s="1"/>
  <c r="C8" i="10"/>
  <c r="W22" i="9"/>
  <c r="AG22" i="9"/>
  <c r="AD22" i="9"/>
  <c r="X22" i="9"/>
  <c r="BI8" i="9"/>
  <c r="BG10" i="9" s="1"/>
  <c r="BH8" i="9"/>
  <c r="BG8" i="9"/>
  <c r="BF8" i="9"/>
  <c r="BD10" i="9" s="1"/>
  <c r="BE8" i="9"/>
  <c r="BD8" i="9"/>
  <c r="BC8" i="9"/>
  <c r="BA10" i="9" s="1"/>
  <c r="BB8" i="9"/>
  <c r="BA8" i="9"/>
  <c r="AZ8" i="9"/>
  <c r="AX10" i="9" s="1"/>
  <c r="AY8" i="9"/>
  <c r="AX8" i="9"/>
  <c r="AW8" i="9"/>
  <c r="AU10" i="9" s="1"/>
  <c r="AV8" i="9"/>
  <c r="AU8" i="9"/>
  <c r="AT8" i="9"/>
  <c r="AR10" i="9" s="1"/>
  <c r="AS8" i="9"/>
  <c r="AR8" i="9"/>
  <c r="S8" i="9"/>
  <c r="Q10" i="9" s="1"/>
  <c r="T8" i="9"/>
  <c r="Q8" i="9"/>
  <c r="R8" i="9"/>
  <c r="AH22" i="9"/>
  <c r="AF24" i="9" s="1"/>
  <c r="AF22" i="9"/>
  <c r="AE22" i="9"/>
  <c r="AC24" i="9" s="1"/>
  <c r="AC22" i="9"/>
  <c r="AB22" i="9"/>
  <c r="Z24" i="9" s="1"/>
  <c r="AA22" i="9"/>
  <c r="Z22" i="9"/>
  <c r="Y22" i="9"/>
  <c r="W24" i="9" s="1"/>
  <c r="V22" i="9"/>
  <c r="T24" i="9" s="1"/>
  <c r="U22" i="9"/>
  <c r="T22" i="9"/>
  <c r="S22" i="9"/>
  <c r="Q24" i="9" s="1"/>
  <c r="R22" i="9"/>
  <c r="Q22" i="9"/>
  <c r="P22" i="9"/>
  <c r="N24" i="9" s="1"/>
  <c r="O22" i="9"/>
  <c r="N22" i="9"/>
  <c r="M22" i="9"/>
  <c r="K24" i="9" s="1"/>
  <c r="L22" i="9"/>
  <c r="K22" i="9"/>
  <c r="J22" i="9"/>
  <c r="H24" i="9" s="1"/>
  <c r="I22" i="9"/>
  <c r="H22" i="9"/>
  <c r="G22" i="9"/>
  <c r="E24" i="9" s="1"/>
  <c r="F22" i="9"/>
  <c r="E22" i="9"/>
  <c r="D22" i="9"/>
  <c r="B24" i="9" s="1"/>
  <c r="C22" i="9"/>
  <c r="B22" i="9"/>
  <c r="BN9" i="9"/>
  <c r="BL8" i="9"/>
  <c r="BJ10" i="9" s="1"/>
  <c r="BK8" i="9"/>
  <c r="BJ8" i="9"/>
  <c r="AQ8" i="9"/>
  <c r="AO10" i="9" s="1"/>
  <c r="AP8" i="9"/>
  <c r="AO8" i="9"/>
  <c r="AN8" i="9"/>
  <c r="AL10" i="9" s="1"/>
  <c r="AM8" i="9"/>
  <c r="AL8" i="9"/>
  <c r="AK8" i="9"/>
  <c r="AI10" i="9" s="1"/>
  <c r="AJ8" i="9"/>
  <c r="AI8" i="9"/>
  <c r="AH8" i="9"/>
  <c r="AF10" i="9" s="1"/>
  <c r="AG8" i="9"/>
  <c r="AF8" i="9"/>
  <c r="AE8" i="9"/>
  <c r="AC10" i="9" s="1"/>
  <c r="AD8" i="9"/>
  <c r="AC8" i="9"/>
  <c r="AB8" i="9"/>
  <c r="Z10" i="9" s="1"/>
  <c r="AA8" i="9"/>
  <c r="Z8" i="9"/>
  <c r="Y8" i="9"/>
  <c r="W10" i="9" s="1"/>
  <c r="X8" i="9"/>
  <c r="W8" i="9"/>
  <c r="V8" i="9"/>
  <c r="T10" i="9" s="1"/>
  <c r="U8" i="9"/>
  <c r="P8" i="9"/>
  <c r="N10" i="9" s="1"/>
  <c r="O8" i="9"/>
  <c r="N8" i="9"/>
  <c r="M8" i="9"/>
  <c r="K10" i="9" s="1"/>
  <c r="L8" i="9"/>
  <c r="K8" i="9"/>
  <c r="J8" i="9"/>
  <c r="I8" i="9"/>
  <c r="H8" i="9"/>
  <c r="G8" i="9"/>
  <c r="E10" i="9" s="1"/>
  <c r="F8" i="9"/>
  <c r="E8" i="9"/>
  <c r="D8" i="9"/>
  <c r="B10" i="9" s="1"/>
  <c r="C8" i="9"/>
  <c r="B8" i="9"/>
  <c r="BN7" i="9"/>
  <c r="BM7" i="9"/>
  <c r="BN6" i="9"/>
  <c r="BM6" i="9"/>
  <c r="BN5" i="9"/>
  <c r="BM5" i="9"/>
  <c r="BN4" i="9"/>
  <c r="BM4" i="9"/>
  <c r="M8" i="8"/>
  <c r="AB8" i="8"/>
  <c r="AA8" i="8"/>
  <c r="Z8" i="8"/>
  <c r="P8" i="8"/>
  <c r="N10" i="8" s="1"/>
  <c r="O8" i="8"/>
  <c r="K10" i="8"/>
  <c r="L8" i="8"/>
  <c r="K8" i="8"/>
  <c r="J8" i="8"/>
  <c r="H10" i="8" s="1"/>
  <c r="I8" i="8"/>
  <c r="H8" i="8"/>
  <c r="G8" i="8"/>
  <c r="E10" i="8" s="1"/>
  <c r="F8" i="8"/>
  <c r="E8" i="8"/>
  <c r="D8" i="8"/>
  <c r="C8" i="8"/>
  <c r="B8" i="8"/>
  <c r="AG21" i="7"/>
  <c r="AG18" i="7"/>
  <c r="AG19" i="7"/>
  <c r="AG20" i="7"/>
  <c r="AG22" i="7"/>
  <c r="AG23" i="7" s="1"/>
  <c r="AG17" i="7"/>
  <c r="AF18" i="7"/>
  <c r="AF19" i="7"/>
  <c r="AF20" i="7"/>
  <c r="AF17" i="7"/>
  <c r="V21" i="7"/>
  <c r="T23" i="7" s="1"/>
  <c r="S21" i="7"/>
  <c r="Q23" i="7" s="1"/>
  <c r="Q21" i="7"/>
  <c r="P21" i="7"/>
  <c r="N23" i="7" s="1"/>
  <c r="M21" i="7"/>
  <c r="C21" i="7"/>
  <c r="AE8" i="7"/>
  <c r="AC10" i="7" s="1"/>
  <c r="AB8" i="7"/>
  <c r="Z10" i="7" s="1"/>
  <c r="Y8" i="7"/>
  <c r="W10" i="7" s="1"/>
  <c r="AE21" i="7"/>
  <c r="AC23" i="7" s="1"/>
  <c r="AD21" i="7"/>
  <c r="AC21" i="7"/>
  <c r="AB21" i="7"/>
  <c r="Z23" i="7" s="1"/>
  <c r="AA21" i="7"/>
  <c r="Z21" i="7"/>
  <c r="Y21" i="7"/>
  <c r="W23" i="7" s="1"/>
  <c r="X21" i="7"/>
  <c r="W21" i="7"/>
  <c r="U21" i="7"/>
  <c r="T21" i="7"/>
  <c r="R21" i="7"/>
  <c r="O21" i="7"/>
  <c r="N21" i="7"/>
  <c r="K23" i="7"/>
  <c r="L21" i="7"/>
  <c r="K21" i="7"/>
  <c r="J21" i="7"/>
  <c r="H23" i="7" s="1"/>
  <c r="I21" i="7"/>
  <c r="H21" i="7"/>
  <c r="G21" i="7"/>
  <c r="E23" i="7" s="1"/>
  <c r="F21" i="7"/>
  <c r="E21" i="7"/>
  <c r="AF21" i="7" s="1"/>
  <c r="D21" i="7"/>
  <c r="B23" i="7" s="1"/>
  <c r="B21" i="7"/>
  <c r="AV9" i="7"/>
  <c r="AT8" i="7"/>
  <c r="AR10" i="7" s="1"/>
  <c r="AS8" i="7"/>
  <c r="AR8" i="7"/>
  <c r="AQ8" i="7"/>
  <c r="AO10" i="7" s="1"/>
  <c r="AP8" i="7"/>
  <c r="AO8" i="7"/>
  <c r="AN8" i="7"/>
  <c r="AL10" i="7" s="1"/>
  <c r="AM8" i="7"/>
  <c r="AL8" i="7"/>
  <c r="AK8" i="7"/>
  <c r="AI10" i="7" s="1"/>
  <c r="AJ8" i="7"/>
  <c r="AI8" i="7"/>
  <c r="AH8" i="7"/>
  <c r="AF10" i="7" s="1"/>
  <c r="AG8" i="7"/>
  <c r="AF8" i="7"/>
  <c r="AD8" i="7"/>
  <c r="AC8" i="7"/>
  <c r="AA8" i="7"/>
  <c r="Z8" i="7"/>
  <c r="X8" i="7"/>
  <c r="W8" i="7"/>
  <c r="V8" i="7"/>
  <c r="T10" i="7" s="1"/>
  <c r="U8" i="7"/>
  <c r="T8" i="7"/>
  <c r="S8" i="7"/>
  <c r="Q10" i="7" s="1"/>
  <c r="R8" i="7"/>
  <c r="Q8" i="7"/>
  <c r="P8" i="7"/>
  <c r="N10" i="7" s="1"/>
  <c r="O8" i="7"/>
  <c r="N8" i="7"/>
  <c r="M8" i="7"/>
  <c r="K10" i="7" s="1"/>
  <c r="L8" i="7"/>
  <c r="K8" i="7"/>
  <c r="J8" i="7"/>
  <c r="H10" i="7" s="1"/>
  <c r="I8" i="7"/>
  <c r="H8" i="7"/>
  <c r="G8" i="7"/>
  <c r="E10" i="7" s="1"/>
  <c r="F8" i="7"/>
  <c r="E8" i="7"/>
  <c r="D8" i="7"/>
  <c r="B10" i="7" s="1"/>
  <c r="C8" i="7"/>
  <c r="B8" i="7"/>
  <c r="AV7" i="7"/>
  <c r="AU7" i="7"/>
  <c r="AV6" i="7"/>
  <c r="AU6" i="7"/>
  <c r="AV5" i="7"/>
  <c r="AU5" i="7"/>
  <c r="AV4" i="7"/>
  <c r="AU4" i="7"/>
  <c r="AX38" i="4" l="1"/>
  <c r="D44" i="4" s="1"/>
  <c r="D29" i="8"/>
  <c r="D30" i="8"/>
  <c r="C29" i="8"/>
  <c r="C30" i="8"/>
  <c r="B10" i="8"/>
  <c r="AD8" i="8"/>
  <c r="AC8" i="8"/>
  <c r="C28" i="8" s="1"/>
  <c r="AU22" i="2"/>
  <c r="C43" i="2" s="1"/>
  <c r="AV22" i="2"/>
  <c r="AV24" i="2" s="1"/>
  <c r="D43" i="2" s="1"/>
  <c r="Z10" i="8"/>
  <c r="AC10" i="8"/>
  <c r="BM24" i="10"/>
  <c r="D44" i="10" s="1"/>
  <c r="H10" i="9"/>
  <c r="BP24" i="9"/>
  <c r="BK8" i="4"/>
  <c r="BK10" i="4" s="1"/>
  <c r="D42" i="4" s="1"/>
  <c r="BM8" i="9"/>
  <c r="C42" i="9" s="1"/>
  <c r="BN8" i="9"/>
  <c r="BN10" i="9" s="1"/>
  <c r="D42" i="9" s="1"/>
  <c r="AV8" i="7"/>
  <c r="AU8" i="7"/>
  <c r="AV10" i="7"/>
  <c r="AK21" i="6"/>
  <c r="AI23" i="6" s="1"/>
  <c r="AH21" i="6"/>
  <c r="AF23" i="6" s="1"/>
  <c r="AS21" i="6"/>
  <c r="AJ21" i="6"/>
  <c r="AG21" i="6"/>
  <c r="AA21" i="6"/>
  <c r="Y21" i="6"/>
  <c r="X21" i="6"/>
  <c r="U21" i="6"/>
  <c r="R21" i="6"/>
  <c r="M21" i="6"/>
  <c r="K23" i="6" s="1"/>
  <c r="O21" i="6"/>
  <c r="L21" i="6"/>
  <c r="I21" i="6"/>
  <c r="F21" i="6"/>
  <c r="B21" i="6"/>
  <c r="AQ8" i="6"/>
  <c r="AO10" i="6" s="1"/>
  <c r="AE8" i="6"/>
  <c r="AC10" i="6" s="1"/>
  <c r="Y8" i="6"/>
  <c r="W10" i="6" s="1"/>
  <c r="AW21" i="6"/>
  <c r="AU23" i="6" s="1"/>
  <c r="AV21" i="6"/>
  <c r="AU21" i="6"/>
  <c r="AI21" i="6"/>
  <c r="AF21" i="6"/>
  <c r="AE21" i="6"/>
  <c r="AC23" i="6" s="1"/>
  <c r="AD21" i="6"/>
  <c r="AC21" i="6"/>
  <c r="AB21" i="6"/>
  <c r="Z23" i="6" s="1"/>
  <c r="Z21" i="6"/>
  <c r="W23" i="6"/>
  <c r="W21" i="6"/>
  <c r="V21" i="6"/>
  <c r="T23" i="6" s="1"/>
  <c r="T21" i="6"/>
  <c r="S21" i="6"/>
  <c r="Q23" i="6" s="1"/>
  <c r="P21" i="6"/>
  <c r="N23" i="6" s="1"/>
  <c r="N21" i="6"/>
  <c r="K21" i="6"/>
  <c r="J21" i="6"/>
  <c r="H23" i="6" s="1"/>
  <c r="H21" i="6"/>
  <c r="G21" i="6"/>
  <c r="E23" i="6" s="1"/>
  <c r="E21" i="6"/>
  <c r="D21" i="6"/>
  <c r="B23" i="6" s="1"/>
  <c r="C21" i="6"/>
  <c r="AV9" i="6"/>
  <c r="AT8" i="6"/>
  <c r="AR10" i="6" s="1"/>
  <c r="AS8" i="6"/>
  <c r="AR8" i="6"/>
  <c r="AP8" i="6"/>
  <c r="AO8" i="6"/>
  <c r="AN8" i="6"/>
  <c r="AL10" i="6" s="1"/>
  <c r="AM8" i="6"/>
  <c r="AL8" i="6"/>
  <c r="AK8" i="6"/>
  <c r="AI10" i="6" s="1"/>
  <c r="AJ8" i="6"/>
  <c r="AI8" i="6"/>
  <c r="AH8" i="6"/>
  <c r="AF10" i="6" s="1"/>
  <c r="AG8" i="6"/>
  <c r="AF8" i="6"/>
  <c r="AD8" i="6"/>
  <c r="AC8" i="6"/>
  <c r="AB8" i="6"/>
  <c r="Z10" i="6" s="1"/>
  <c r="AA8" i="6"/>
  <c r="Z8" i="6"/>
  <c r="X8" i="6"/>
  <c r="W8" i="6"/>
  <c r="V8" i="6"/>
  <c r="T10" i="6" s="1"/>
  <c r="U8" i="6"/>
  <c r="T8" i="6"/>
  <c r="S8" i="6"/>
  <c r="Q10" i="6" s="1"/>
  <c r="R8" i="6"/>
  <c r="Q8" i="6"/>
  <c r="P8" i="6"/>
  <c r="N10" i="6" s="1"/>
  <c r="O8" i="6"/>
  <c r="N8" i="6"/>
  <c r="M8" i="6"/>
  <c r="K10" i="6" s="1"/>
  <c r="L8" i="6"/>
  <c r="K8" i="6"/>
  <c r="J8" i="6"/>
  <c r="H10" i="6" s="1"/>
  <c r="I8" i="6"/>
  <c r="H8" i="6"/>
  <c r="G8" i="6"/>
  <c r="E10" i="6" s="1"/>
  <c r="F8" i="6"/>
  <c r="E8" i="6"/>
  <c r="D8" i="6"/>
  <c r="B10" i="6" s="1"/>
  <c r="C8" i="6"/>
  <c r="B8" i="6"/>
  <c r="AV7" i="6"/>
  <c r="AU7" i="6"/>
  <c r="AV6" i="6"/>
  <c r="AU6" i="6"/>
  <c r="AV5" i="6"/>
  <c r="AU5" i="6"/>
  <c r="AV4" i="6"/>
  <c r="AU4" i="6"/>
  <c r="AO24" i="5"/>
  <c r="AU24" i="5"/>
  <c r="AK22" i="5"/>
  <c r="AI24" i="5" s="1"/>
  <c r="AI22" i="5"/>
  <c r="AH22" i="5"/>
  <c r="AF24" i="5" s="1"/>
  <c r="AE22" i="5"/>
  <c r="AC24" i="5" s="1"/>
  <c r="AC22" i="5"/>
  <c r="AB22" i="5"/>
  <c r="Z24" i="5" s="1"/>
  <c r="AA22" i="5"/>
  <c r="Z22" i="5"/>
  <c r="W24" i="5"/>
  <c r="T24" i="5"/>
  <c r="Q24" i="5"/>
  <c r="K24" i="5"/>
  <c r="H24" i="5"/>
  <c r="E24" i="5"/>
  <c r="B24" i="5"/>
  <c r="AT8" i="5"/>
  <c r="AR10" i="5" s="1"/>
  <c r="AS8" i="5"/>
  <c r="AR8" i="5"/>
  <c r="AQ8" i="5"/>
  <c r="AO10" i="5" s="1"/>
  <c r="AP8" i="5"/>
  <c r="AO8" i="5"/>
  <c r="AN8" i="5"/>
  <c r="AL10" i="5" s="1"/>
  <c r="AM8" i="5"/>
  <c r="AL8" i="5"/>
  <c r="AK8" i="5"/>
  <c r="AI10" i="5" s="1"/>
  <c r="AJ8" i="5"/>
  <c r="AI8" i="5"/>
  <c r="AH8" i="5"/>
  <c r="AF10" i="5" s="1"/>
  <c r="AG8" i="5"/>
  <c r="AF8" i="5"/>
  <c r="AE8" i="5"/>
  <c r="AC10" i="5" s="1"/>
  <c r="AD8" i="5"/>
  <c r="AC8" i="5"/>
  <c r="AB8" i="5"/>
  <c r="Z10" i="5" s="1"/>
  <c r="AA8" i="5"/>
  <c r="Z8" i="5"/>
  <c r="Y8" i="5"/>
  <c r="W10" i="5" s="1"/>
  <c r="X8" i="5"/>
  <c r="W8" i="5"/>
  <c r="V8" i="5"/>
  <c r="T10" i="5" s="1"/>
  <c r="U8" i="5"/>
  <c r="T8" i="5"/>
  <c r="S8" i="5"/>
  <c r="Q10" i="5" s="1"/>
  <c r="R8" i="5"/>
  <c r="Q8" i="5"/>
  <c r="P8" i="5"/>
  <c r="N10" i="5" s="1"/>
  <c r="O8" i="5"/>
  <c r="N8" i="5"/>
  <c r="M8" i="5"/>
  <c r="L8" i="5"/>
  <c r="K8" i="5"/>
  <c r="J8" i="5"/>
  <c r="H10" i="5" s="1"/>
  <c r="I8" i="5"/>
  <c r="H8" i="5"/>
  <c r="G8" i="5"/>
  <c r="E10" i="5" s="1"/>
  <c r="F8" i="5"/>
  <c r="E8" i="5"/>
  <c r="D8" i="5"/>
  <c r="B10" i="5" s="1"/>
  <c r="C8" i="5"/>
  <c r="B8" i="5"/>
  <c r="D43" i="9" l="1"/>
  <c r="AX24" i="5"/>
  <c r="D44" i="5" s="1"/>
  <c r="AV8" i="6"/>
  <c r="AU8" i="6"/>
  <c r="C42" i="6" s="1"/>
  <c r="AV10" i="6"/>
  <c r="D42" i="6" s="1"/>
  <c r="AU10" i="5"/>
  <c r="D43" i="5" s="1"/>
  <c r="K10" i="5"/>
  <c r="N24" i="5"/>
  <c r="AK22" i="4"/>
  <c r="AI22" i="4"/>
  <c r="AH22" i="4"/>
  <c r="AF24" i="4" s="1"/>
  <c r="AE22" i="4"/>
  <c r="AC24" i="4" s="1"/>
  <c r="AC22" i="4"/>
  <c r="AB22" i="4"/>
  <c r="Z24" i="4" s="1"/>
  <c r="AA22" i="4"/>
  <c r="Z22" i="4"/>
  <c r="H24" i="4"/>
  <c r="K24" i="4"/>
  <c r="N24" i="4"/>
  <c r="Q24" i="4"/>
  <c r="T24" i="4"/>
  <c r="W24" i="4"/>
  <c r="AD22" i="4"/>
  <c r="AF22" i="4"/>
  <c r="AG22" i="4"/>
  <c r="AJ22" i="4"/>
  <c r="AI24" i="4"/>
  <c r="BI8" i="4" l="1"/>
  <c r="BG10" i="4" s="1"/>
  <c r="BH8" i="4"/>
  <c r="BG8" i="4"/>
  <c r="AV8" i="4"/>
  <c r="BF8" i="4"/>
  <c r="BD10" i="4" s="1"/>
  <c r="BE8" i="4"/>
  <c r="BD8" i="4"/>
  <c r="BC8" i="4"/>
  <c r="BA10" i="4" s="1"/>
  <c r="BB8" i="4"/>
  <c r="BA8" i="4"/>
  <c r="AZ8" i="4"/>
  <c r="AX10" i="4" s="1"/>
  <c r="AY8" i="4"/>
  <c r="AX8" i="4"/>
  <c r="AU8" i="4"/>
  <c r="AW8" i="4"/>
  <c r="AU10" i="4" s="1"/>
  <c r="E24" i="4"/>
  <c r="AT8" i="4"/>
  <c r="AR10" i="4" s="1"/>
  <c r="AS8" i="4"/>
  <c r="AR8" i="4"/>
  <c r="AQ8" i="4"/>
  <c r="AO10" i="4" s="1"/>
  <c r="AP8" i="4"/>
  <c r="AO8" i="4"/>
  <c r="AN8" i="4"/>
  <c r="AL10" i="4" s="1"/>
  <c r="AM8" i="4"/>
  <c r="AL8" i="4"/>
  <c r="AK8" i="4"/>
  <c r="AI10" i="4" s="1"/>
  <c r="AJ8" i="4"/>
  <c r="AI8" i="4"/>
  <c r="AH8" i="4"/>
  <c r="AF10" i="4" s="1"/>
  <c r="AG8" i="4"/>
  <c r="AF8" i="4"/>
  <c r="AE8" i="4"/>
  <c r="AC10" i="4" s="1"/>
  <c r="AD8" i="4"/>
  <c r="AC8" i="4"/>
  <c r="AB8" i="4"/>
  <c r="Z10" i="4" s="1"/>
  <c r="AA8" i="4"/>
  <c r="Z8" i="4"/>
  <c r="Y8" i="4"/>
  <c r="W10" i="4" s="1"/>
  <c r="X8" i="4"/>
  <c r="W8" i="4"/>
  <c r="V8" i="4"/>
  <c r="T10" i="4" s="1"/>
  <c r="U8" i="4"/>
  <c r="T8" i="4"/>
  <c r="S8" i="4"/>
  <c r="Q10" i="4" s="1"/>
  <c r="R8" i="4"/>
  <c r="Q8" i="4"/>
  <c r="P8" i="4"/>
  <c r="N10" i="4" s="1"/>
  <c r="O8" i="4"/>
  <c r="N8" i="4"/>
  <c r="M8" i="4"/>
  <c r="K10" i="4" s="1"/>
  <c r="L8" i="4"/>
  <c r="K8" i="4"/>
  <c r="J8" i="4"/>
  <c r="I8" i="4"/>
  <c r="H8" i="4"/>
  <c r="G8" i="4"/>
  <c r="E10" i="4" s="1"/>
  <c r="F8" i="4"/>
  <c r="E8" i="4"/>
  <c r="D8" i="4"/>
  <c r="B10" i="4" s="1"/>
  <c r="C8" i="4"/>
  <c r="B8" i="4"/>
  <c r="AX18" i="3"/>
  <c r="AX19" i="3"/>
  <c r="AX20" i="3"/>
  <c r="AX21" i="3"/>
  <c r="C43" i="3" s="1"/>
  <c r="AK21" i="3"/>
  <c r="AI23" i="3" s="1"/>
  <c r="AI21" i="3"/>
  <c r="AH21" i="3"/>
  <c r="AF23" i="3" s="1"/>
  <c r="AF21" i="3"/>
  <c r="AU21" i="3"/>
  <c r="AE21" i="3"/>
  <c r="AC23" i="3" s="1"/>
  <c r="AC21" i="3"/>
  <c r="AB21" i="3"/>
  <c r="Z23" i="3" s="1"/>
  <c r="Z21" i="3"/>
  <c r="Y21" i="3"/>
  <c r="W23" i="3" s="1"/>
  <c r="W21" i="3"/>
  <c r="V21" i="3"/>
  <c r="T23" i="3" s="1"/>
  <c r="T21" i="3"/>
  <c r="S21" i="3"/>
  <c r="Q21" i="3"/>
  <c r="P21" i="3"/>
  <c r="N21" i="3"/>
  <c r="M21" i="3"/>
  <c r="K23" i="3" s="1"/>
  <c r="K21" i="3"/>
  <c r="J21" i="3"/>
  <c r="AP21" i="3"/>
  <c r="H21" i="3"/>
  <c r="AO23" i="3"/>
  <c r="Q23" i="3"/>
  <c r="N23" i="3"/>
  <c r="H23" i="3"/>
  <c r="AW21" i="3"/>
  <c r="AV21" i="3"/>
  <c r="AJ21" i="3"/>
  <c r="AG21" i="3"/>
  <c r="AD21" i="3"/>
  <c r="AA21" i="3"/>
  <c r="X21" i="3"/>
  <c r="U21" i="3"/>
  <c r="R21" i="3"/>
  <c r="O21" i="3"/>
  <c r="L21" i="3"/>
  <c r="I21" i="3"/>
  <c r="G21" i="3"/>
  <c r="E21" i="3"/>
  <c r="D21" i="3"/>
  <c r="AV9" i="3"/>
  <c r="AV5" i="3"/>
  <c r="AV6" i="3"/>
  <c r="AV7" i="3"/>
  <c r="AV4" i="3"/>
  <c r="AU5" i="3"/>
  <c r="AU6" i="3"/>
  <c r="AU7" i="3"/>
  <c r="AU4" i="3"/>
  <c r="AQ8" i="3"/>
  <c r="AO10" i="3" s="1"/>
  <c r="AO8" i="3"/>
  <c r="AN8" i="3"/>
  <c r="AL8" i="3"/>
  <c r="AK8" i="3"/>
  <c r="AI8" i="3"/>
  <c r="AP8" i="3"/>
  <c r="AH8" i="3"/>
  <c r="AF8" i="3"/>
  <c r="AE8" i="3"/>
  <c r="AC8" i="3"/>
  <c r="AB8" i="3"/>
  <c r="Z8" i="3"/>
  <c r="Y8" i="3"/>
  <c r="W8" i="3"/>
  <c r="AT8" i="3"/>
  <c r="AR10" i="3" s="1"/>
  <c r="AS8" i="3"/>
  <c r="AR8" i="3"/>
  <c r="V8" i="3"/>
  <c r="T8" i="3"/>
  <c r="AU23" i="3" l="1"/>
  <c r="AY21" i="3"/>
  <c r="AY23" i="3" s="1"/>
  <c r="D43" i="3" s="1"/>
  <c r="H10" i="4"/>
  <c r="B24" i="4"/>
  <c r="AA8" i="3"/>
  <c r="S8" i="3"/>
  <c r="Q8" i="3"/>
  <c r="P8" i="3"/>
  <c r="N8" i="3"/>
  <c r="M8" i="3"/>
  <c r="K8" i="3"/>
  <c r="J8" i="3"/>
  <c r="H8" i="3"/>
  <c r="G8" i="3"/>
  <c r="E8" i="3"/>
  <c r="D8" i="3"/>
  <c r="E23" i="3" l="1"/>
  <c r="B23" i="3"/>
  <c r="F21" i="3"/>
  <c r="C21" i="3"/>
  <c r="AL10" i="3"/>
  <c r="AF10" i="3"/>
  <c r="Q10" i="3"/>
  <c r="N10" i="3"/>
  <c r="K10" i="3"/>
  <c r="H10" i="3"/>
  <c r="AM8" i="3"/>
  <c r="AI10" i="3"/>
  <c r="AJ8" i="3"/>
  <c r="AG8" i="3"/>
  <c r="AC10" i="3"/>
  <c r="AD8" i="3"/>
  <c r="Z10" i="3"/>
  <c r="W10" i="3"/>
  <c r="X8" i="3"/>
  <c r="T10" i="3"/>
  <c r="U8" i="3"/>
  <c r="R8" i="3"/>
  <c r="O8" i="3"/>
  <c r="L8" i="3"/>
  <c r="I8" i="3"/>
  <c r="E10" i="3"/>
  <c r="F8" i="3"/>
  <c r="B10" i="3"/>
  <c r="C8" i="3"/>
  <c r="B8" i="3"/>
  <c r="AU8" i="3" s="1"/>
  <c r="C42" i="3" s="1"/>
  <c r="AF21" i="1"/>
  <c r="AE21" i="1"/>
  <c r="AC21" i="1"/>
  <c r="AB21" i="1"/>
  <c r="Z21" i="1"/>
  <c r="Y21" i="1"/>
  <c r="W21" i="1"/>
  <c r="V21" i="1"/>
  <c r="T21" i="1"/>
  <c r="S21" i="1"/>
  <c r="Q21" i="1"/>
  <c r="P21" i="1"/>
  <c r="N21" i="1"/>
  <c r="M21" i="1"/>
  <c r="K21" i="1"/>
  <c r="J21" i="1"/>
  <c r="H21" i="1"/>
  <c r="G21" i="1"/>
  <c r="E21" i="1"/>
  <c r="AT21" i="1"/>
  <c r="AR21" i="1"/>
  <c r="D21" i="1"/>
  <c r="B21" i="1"/>
  <c r="AU21" i="1" s="1"/>
  <c r="C43" i="1" s="1"/>
  <c r="R21" i="1"/>
  <c r="N24" i="2"/>
  <c r="K24" i="2"/>
  <c r="H24" i="2"/>
  <c r="AF24" i="2"/>
  <c r="AC24" i="2"/>
  <c r="Z24" i="2"/>
  <c r="W24" i="2"/>
  <c r="T24" i="2"/>
  <c r="Q24" i="2"/>
  <c r="B24" i="2"/>
  <c r="AS9" i="2"/>
  <c r="AQ8" i="2"/>
  <c r="AO10" i="2" s="1"/>
  <c r="AP8" i="2"/>
  <c r="AO8" i="2"/>
  <c r="AN8" i="2"/>
  <c r="AL10" i="2" s="1"/>
  <c r="AM8" i="2"/>
  <c r="AL8" i="2"/>
  <c r="AK8" i="2"/>
  <c r="AI10" i="2" s="1"/>
  <c r="AJ8" i="2"/>
  <c r="AI8" i="2"/>
  <c r="AH8" i="2"/>
  <c r="AF10" i="2" s="1"/>
  <c r="AG8" i="2"/>
  <c r="AF8" i="2"/>
  <c r="AE8" i="2"/>
  <c r="AC10" i="2" s="1"/>
  <c r="AD8" i="2"/>
  <c r="AC8" i="2"/>
  <c r="AB8" i="2"/>
  <c r="Z10" i="2" s="1"/>
  <c r="AA8" i="2"/>
  <c r="Z8" i="2"/>
  <c r="Y8" i="2"/>
  <c r="W10" i="2" s="1"/>
  <c r="X8" i="2"/>
  <c r="W8" i="2"/>
  <c r="V8" i="2"/>
  <c r="T10" i="2" s="1"/>
  <c r="U8" i="2"/>
  <c r="T8" i="2"/>
  <c r="S8" i="2"/>
  <c r="Q10" i="2" s="1"/>
  <c r="R8" i="2"/>
  <c r="Q8" i="2"/>
  <c r="P8" i="2"/>
  <c r="N10" i="2" s="1"/>
  <c r="O8" i="2"/>
  <c r="N8" i="2"/>
  <c r="M8" i="2"/>
  <c r="K10" i="2" s="1"/>
  <c r="L8" i="2"/>
  <c r="K8" i="2"/>
  <c r="J8" i="2"/>
  <c r="H10" i="2" s="1"/>
  <c r="I8" i="2"/>
  <c r="H8" i="2"/>
  <c r="G8" i="2"/>
  <c r="E10" i="2" s="1"/>
  <c r="F8" i="2"/>
  <c r="E8" i="2"/>
  <c r="D8" i="2"/>
  <c r="B10" i="2" s="1"/>
  <c r="C8" i="2"/>
  <c r="B8" i="2"/>
  <c r="AS7" i="2"/>
  <c r="AR7" i="2"/>
  <c r="AS6" i="2"/>
  <c r="AR6" i="2"/>
  <c r="AS5" i="2"/>
  <c r="AR5" i="2"/>
  <c r="AS4" i="2"/>
  <c r="AR4" i="2"/>
  <c r="AR8" i="2" s="1"/>
  <c r="C42" i="2" s="1"/>
  <c r="AV21" i="1" l="1"/>
  <c r="AV23" i="1" s="1"/>
  <c r="D43" i="1" s="1"/>
  <c r="AS8" i="2"/>
  <c r="AV10" i="3"/>
  <c r="AV8" i="3"/>
  <c r="AS10" i="2"/>
  <c r="D42" i="2" s="1"/>
  <c r="Y8" i="1" l="1"/>
  <c r="W23" i="1" l="1"/>
  <c r="Q23" i="1"/>
  <c r="N23" i="1"/>
  <c r="K23" i="1"/>
  <c r="H23" i="1"/>
  <c r="AR23" i="1"/>
  <c r="AS21" i="1"/>
  <c r="AG21" i="1"/>
  <c r="AC23" i="1"/>
  <c r="AD21" i="1"/>
  <c r="Z23" i="1"/>
  <c r="AA21" i="1"/>
  <c r="X21" i="1"/>
  <c r="T23" i="1"/>
  <c r="U21" i="1"/>
  <c r="O21" i="1"/>
  <c r="L21" i="1"/>
  <c r="I21" i="1"/>
  <c r="E23" i="1"/>
  <c r="F21" i="1"/>
  <c r="B23" i="1"/>
  <c r="C21" i="1"/>
  <c r="AS9" i="1"/>
  <c r="AS5" i="1"/>
  <c r="AS6" i="1"/>
  <c r="AS7" i="1"/>
  <c r="AS4" i="1"/>
  <c r="AR5" i="1"/>
  <c r="AR6" i="1"/>
  <c r="AR7" i="1"/>
  <c r="AR4" i="1"/>
  <c r="AQ8" i="1"/>
  <c r="AO10" i="1" s="1"/>
  <c r="AO8" i="1"/>
  <c r="AN8" i="1"/>
  <c r="AL10" i="1" s="1"/>
  <c r="AL8" i="1"/>
  <c r="AM8" i="1"/>
  <c r="AK8" i="1"/>
  <c r="AI10" i="1" s="1"/>
  <c r="AI8" i="1"/>
  <c r="AP8" i="1"/>
  <c r="AJ8" i="1"/>
  <c r="AH8" i="1"/>
  <c r="AF10" i="1" s="1"/>
  <c r="AF8" i="1"/>
  <c r="AE8" i="1"/>
  <c r="AC10" i="1" s="1"/>
  <c r="AC8" i="1"/>
  <c r="AB8" i="1"/>
  <c r="Z10" i="1" s="1"/>
  <c r="Z8" i="1"/>
  <c r="W10" i="1"/>
  <c r="AG8" i="1"/>
  <c r="AA8" i="1"/>
  <c r="AD8" i="1"/>
  <c r="W8" i="1"/>
  <c r="V8" i="1"/>
  <c r="T10" i="1" s="1"/>
  <c r="T8" i="1"/>
  <c r="S8" i="1"/>
  <c r="Q10" i="1" s="1"/>
  <c r="Q8" i="1"/>
  <c r="P8" i="1"/>
  <c r="N10" i="1" s="1"/>
  <c r="N8" i="1"/>
  <c r="X8" i="1"/>
  <c r="U8" i="1"/>
  <c r="R8" i="1"/>
  <c r="O8" i="1"/>
  <c r="AR8" i="1" l="1"/>
  <c r="C42" i="1" s="1"/>
  <c r="AS10" i="1"/>
  <c r="D42" i="1" s="1"/>
  <c r="AS8" i="1"/>
</calcChain>
</file>

<file path=xl/sharedStrings.xml><?xml version="1.0" encoding="utf-8"?>
<sst xmlns="http://schemas.openxmlformats.org/spreadsheetml/2006/main" count="2240" uniqueCount="157">
  <si>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</si>
  <si>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</si>
  <si>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</si>
  <si>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</si>
  <si>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</si>
  <si>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</si>
  <si>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</si>
  <si>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</si>
  <si>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</si>
  <si>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</si>
  <si>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</si>
  <si>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TOTAL</t>
  </si>
  <si>
    <t>DESJEJUM</t>
  </si>
  <si>
    <t>ALMOÇO</t>
  </si>
  <si>
    <t>JANTAR</t>
  </si>
  <si>
    <t>CEIA</t>
  </si>
  <si>
    <t>REFEIÇÃO</t>
  </si>
  <si>
    <t>QUANTIDADE</t>
  </si>
  <si>
    <t>VALOR</t>
  </si>
  <si>
    <t>VALOR UNITÁRIO</t>
  </si>
  <si>
    <t>VALOR TOTAL</t>
  </si>
  <si>
    <t>DESCONTO ICMS</t>
  </si>
  <si>
    <t>-</t>
  </si>
  <si>
    <t>TOTAL PAGO</t>
  </si>
  <si>
    <t>DEZEMBRO 01/12 A 10/12</t>
  </si>
  <si>
    <t>DEZEMBRO 11/12 A 20/12</t>
  </si>
  <si>
    <t>DEZEMBRO 21/12 A 31/13</t>
  </si>
  <si>
    <t>REFEIÇÕES FORNECIDAS EM 2024 CONTRATO 25 CIGA - COMPLEXO PENITENCIÁRIO</t>
  </si>
  <si>
    <t>REFEIÇÕES FORNECIDAS EM 2025 CONTRATO 25 CIGA - COMPLEXO PENITENCIÁRIO</t>
  </si>
  <si>
    <t>REAJUSTE CONTRATUAL DE 03/02/2024 A 29/01/2025</t>
  </si>
  <si>
    <t>ALIMENTAÇÃO INFANTIL</t>
  </si>
  <si>
    <t>REFEIÇÕES FORNECIDAS EM 2025 CONTRATO 31 CIGA - EXTERNO AO COMPLEXO</t>
  </si>
  <si>
    <t>REFEIÇÕES FORNECIDAS EM 2024 CONTRATO 31 CIGA - EXTERNO AO COMPLEXO</t>
  </si>
  <si>
    <t>DEZEMBRO</t>
  </si>
  <si>
    <t>REFEIÇÕES FORNECIDAS EM 2024 CONTRATO 23 SOLUÇÕES 2ª CRPP</t>
  </si>
  <si>
    <t>DESCONTO</t>
  </si>
  <si>
    <t>REAJUSTE CONTRATUAL DE 21/01/2024 A 30/06/2024</t>
  </si>
  <si>
    <t>DEZEMBRO 20/12 A 31/12</t>
  </si>
  <si>
    <t>DEZEMBRO 11/12 A 19/12</t>
  </si>
  <si>
    <t>JANEIRO 01/01/2025 A 08/01/2025</t>
  </si>
  <si>
    <t>REAJUSTE CONTRATUAL DE 01/2025 A 08/2025</t>
  </si>
  <si>
    <t>REFEIÇÕES FORNECIDAS EM 2024 CONTRATO 28 SOLUÇÕES 3ª CRPP</t>
  </si>
  <si>
    <t>REFEIÇÕES FORNECIDAS EM 2025 CONTRATO 23 SOLUÇÕES 2ª CRPP</t>
  </si>
  <si>
    <t>REFEIÇÕES FORNECIDAS EM 2025 CONTRATO 28 SOLUÇÕES 3ª CRPP</t>
  </si>
  <si>
    <t>REAJUSTE CONTRATUAL DE 20/01/2024 A 31/01/2024</t>
  </si>
  <si>
    <t>REAJUSTE CONTRATUAL 02/2024</t>
  </si>
  <si>
    <t>REAJUSTE CONTRATUAL 03/2024</t>
  </si>
  <si>
    <t>REAJUSTE CONTRATUAL 04/2024</t>
  </si>
  <si>
    <t>REAJUSTE CONTRATUAL 05/2024</t>
  </si>
  <si>
    <t>REAJUSTE CONTRATUAL 06/2024</t>
  </si>
  <si>
    <t>REAJUSTE CONTRATUAL DE 02/2025</t>
  </si>
  <si>
    <t>REAJUSTE CONTRATUAL DE 03/2025</t>
  </si>
  <si>
    <t>REAJUSTE CONTRATUAL DE 04/2025</t>
  </si>
  <si>
    <t>REAJUSTE CONTRATUAL DE 05/2025</t>
  </si>
  <si>
    <t>REFEIÇÕES FORNECIDAS EM 2024 CONTRATO 30 VOGUE 3ª CRPP</t>
  </si>
  <si>
    <t>REFEIÇÕES FORNECIDAS EM 2025 CONTRATO 30 VOGUE 3ª CRPP</t>
  </si>
  <si>
    <t>REAJUSTE CONTRATUAL DE 21/01/2024 A31/05/2024</t>
  </si>
  <si>
    <t>DEZEMBRO 21/12 A 31/12</t>
  </si>
  <si>
    <t>JANEIRO 01/01/2025 A 29/01/2025</t>
  </si>
  <si>
    <t>JANEIRO 30 e 31/01/2025</t>
  </si>
  <si>
    <t>REAJUSTE CONTRATUAL DE 02/2025 A 06/2025</t>
  </si>
  <si>
    <t>REFEIÇÕES FORNECIDAS EM 2024 CONTRATO 22 SOLUÇÕES 5ª CRPP</t>
  </si>
  <si>
    <t>REFEIÇÕES FORNECIDAS EM 2025 CONTRATO 22 SOLUÇÕES 5ª CRPP</t>
  </si>
  <si>
    <t>170.49</t>
  </si>
  <si>
    <t>JANEIRO 09/01/2025 A31/01/2025</t>
  </si>
  <si>
    <t>JANEIRO 01/01/2025 A 22/01/2025</t>
  </si>
  <si>
    <t>JANEIRO 23/01/2025 A 31/01/2025</t>
  </si>
  <si>
    <t>AGOSTO 01/08 a 21/08</t>
  </si>
  <si>
    <t>AGOSTO 22/08 a 31/08</t>
  </si>
  <si>
    <t>REAJUSTE CONTRATUAL</t>
  </si>
  <si>
    <t>REFEIÇÕES FORNECIDAS EM 2024 CONTRATO 18 SOLUÇÕES 6ª CRPP</t>
  </si>
  <si>
    <t>REFEIÇÕES FORNECIDAS EM 2024 CONTRATO 24 FX 7ª CRPP</t>
  </si>
  <si>
    <t>REFEIÇÕES FORNECIDAS EM 2025 CONTRATO 24 FX 7ª CRPP</t>
  </si>
  <si>
    <t>REAJUSTE CONTRATUAL DE 02/2024</t>
  </si>
  <si>
    <t>REAJUSTE CONTRATUAL DE 03/2024</t>
  </si>
  <si>
    <t>REAJUSTE CONTRATUAL DE 04/2024</t>
  </si>
  <si>
    <t>REAJUSTE CONTRATUAL DE 05/2024</t>
  </si>
  <si>
    <t>REAJUSTE CONTRATUAL DE 06/2024</t>
  </si>
  <si>
    <t>REAJUSTE CONTRATUAL DE 07/2024</t>
  </si>
  <si>
    <t>REAJUSTE CONTRATUAL DE 21/01/2024 A 31/01/2024</t>
  </si>
  <si>
    <t>REAJUSTE CONTRATUAL DE 21/01/2025 a 31/01/2025</t>
  </si>
  <si>
    <t>REAJUSTE CONTRATUAL DE 06/2025</t>
  </si>
  <si>
    <t>REAJUSTE CONTRATUAL DE 07/2025</t>
  </si>
  <si>
    <t xml:space="preserve">JANEIRO </t>
  </si>
  <si>
    <t>REFEIÇÕES FORNECIDAS EM 2024 CONTRATO 26 MARMITARIA 8ª CRPP</t>
  </si>
  <si>
    <t>REFEIÇÕES FORNECIDAS EM 2025 CONTRATO 26 MARMITARIA 8ª CRPP</t>
  </si>
  <si>
    <t>REAJUSTE 20/01/2024 A 31/01/2024</t>
  </si>
  <si>
    <t>JANEIRO 01/01/2025 a 24/01/2025</t>
  </si>
  <si>
    <t>JANEIRO 25/01/2025 a 31/01/2025</t>
  </si>
  <si>
    <t>REAJUSTE CONTRATUAL DE 20/01/2025 a 31/01/2025</t>
  </si>
  <si>
    <t>REFEIÇÕES FORNECIDAS EM 2026 CONTRATO 25 CIGA - COMPLEXO PENITENCIÁRIO</t>
  </si>
  <si>
    <t>REFEIÇÕES FORNECIDAS EM 2026 CONTRATO 31 CIGA - EXTERNO AO COMPLEXO</t>
  </si>
  <si>
    <t>DEZEMBRO 01/12/2025 A 10/12/2025</t>
  </si>
  <si>
    <t>REFEIÇÕES FORNECIDAS EM 2026 CONTRATO 23 SOLUÇÕES 2ª CRPP</t>
  </si>
  <si>
    <t>REFEIÇÕES FORNECIDAS EM 2026 CONTRATO 28 SOLUÇÕES 3ª CRPP</t>
  </si>
  <si>
    <t>QUANTIDADE DE REFEIÇÕES ENTREGUES POR ANO</t>
  </si>
  <si>
    <t>ANO</t>
  </si>
  <si>
    <t>VALOR PAGO POR ANO</t>
  </si>
  <si>
    <t>REFEIÇÕES FORNECIDAS EM 2026 CONTRATO 30 VOGUE 3ª CRPP</t>
  </si>
  <si>
    <t>DIFERENÇA DE GASTOS EM COMPARAÇÃO AOS ANOS DE 2024 E 2025</t>
  </si>
  <si>
    <t>REFEIÇÕES FORNECIDAS EM 2026 CONTRATO 22 SOLUÇÕES 5ª CRPP</t>
  </si>
  <si>
    <t>REFEIÇÕES FORNECIDAS EM 2026 CONTRATO 18 FX 6ª CRPP</t>
  </si>
  <si>
    <t>REFEIÇÕES FORNECIDAS EM 2026 CONTRATO 24 FX 7ª CRPP</t>
  </si>
  <si>
    <t>REFEIÇÕES FORNECIDAS EM 2026 CONTRATO 26 MARMITARIA 8ª CRPP</t>
  </si>
  <si>
    <t>DEZEMBRO 01 a 10/12/2025</t>
  </si>
  <si>
    <t>DEZEMBRO 11 a 17/12/2025</t>
  </si>
  <si>
    <t>DEZEMBRO 18 a 31/12/2025</t>
  </si>
  <si>
    <t>DEZEMBRO 11/12 A 17/12</t>
  </si>
  <si>
    <t>DEZEMBRO 18/12 A 31/12</t>
  </si>
  <si>
    <t>DEZEMBRO 11/12/2025 A 17/11/2025</t>
  </si>
  <si>
    <t>DEZEMBRO 18/12/2025 A 31/11/2025</t>
  </si>
  <si>
    <t>DEZEMBRO 11/12/2025 A 17/12/2025</t>
  </si>
  <si>
    <t>DEZEMBRO 17/12/2025 A 31/12/2025</t>
  </si>
  <si>
    <t>DEZEMBRO 18/12/2025 A 31/12/2025</t>
  </si>
  <si>
    <t>DEZEMBRO  11/12/2025 A 17/12/2025</t>
  </si>
  <si>
    <t>DEZEMBRO 18/12/2025 A 28/12/2025</t>
  </si>
  <si>
    <t>DEZEMBRO 29/12/2025 A 31/12/2025</t>
  </si>
  <si>
    <t>DEZEMBRO  18/12/2025 A 28/12/2025</t>
  </si>
  <si>
    <t>DEZEMBRO  29/12/2025 A 31/12/2025</t>
  </si>
  <si>
    <t>JANEIRO 09/01/2025 a 31/01/2025</t>
  </si>
  <si>
    <t>REFEIÇÕES FORNECIDAS EM 2024 CONTRATO 26 MARMITARIA 8ª CRPP - 202316448001833</t>
  </si>
  <si>
    <t>REFEIÇÕES FORNECIDAS EM 2025 CONTRATO 26 MARMITARIA 8ª CRPP - 202316448001833</t>
  </si>
  <si>
    <t>obs: a nota de janeiro esta descrita como referente a 29 a 31 de janeiro, o que gerou confusão na compreensão)</t>
  </si>
  <si>
    <t>obs: a nota de fevereiro esta descrita como referente a 29 a 31 de fevereiro, e novamente gerou confusão na compreensão)</t>
  </si>
  <si>
    <t>REAJUSTE IPCA - 01/02 A 28/02</t>
  </si>
  <si>
    <t>REAJUSTE IPCA - 20/01 A 31/01</t>
  </si>
  <si>
    <t>REFEIÇÕES FORNECIDAS EM 2024 CONTRATO 25 CIGA - COMPLEXO PENITENCIÁRIO 202316448001834</t>
  </si>
  <si>
    <t>REFEIÇÕES FORNECIDAS EM 2024 CONTRATO 23 SOLUÇÕES 2ª CRPP - 202316448001827</t>
  </si>
  <si>
    <t>REFEIÇÕES FORNECIDAS EM 2024 CONTRATO 28 SOLUÇÕES 3ª CRPP - 202316448001828</t>
  </si>
  <si>
    <t>REFEIÇÕES FORNECIDAS EM 2024 CONTRATO 30 VOGUE 4ª CRPP - 202316448001829</t>
  </si>
  <si>
    <t>REFEIÇÕES FORNECIDAS EM 2024 CONTRATO 22 SOLUÇÕES 5ª CRPP - 202316448001830</t>
  </si>
  <si>
    <t>REFEIÇÕES FORNECIDAS EM 2025 CONTRATO 18 FX 6ª CRPP (CONTRATO REMANESCENTE) - 202516448064269</t>
  </si>
  <si>
    <t>REFEIÇÕES FORNECIDAS EM 2024 CONTRATO 24 FX 7ª CRPP - 202316448001832</t>
  </si>
  <si>
    <t>REFEIÇÕES FORNECIDAS EM 2024 CONTRATO 18 SOLUÇÕES 6ª CRPP - 202316448001832</t>
  </si>
  <si>
    <t>CONTRATO ENCERRADO</t>
  </si>
  <si>
    <t>REFEIÇÕES FORNECIDAS EM 2024 CONTRATO 18 SOLUÇÕES 6ª CRPP - 202316448001831</t>
  </si>
  <si>
    <t>REFEIÇÕES FORNECIDAS EM 2025 CONTRATO 25 CIGA - COMPLEXO PENITENCIÁRIO 202316448001834</t>
  </si>
  <si>
    <t>REFEIÇÕES FORNECIDAS EM 2026 CONTRATO 25 CIGA - COMPLEXO PENITENCIÁRIO 202316448001834</t>
  </si>
  <si>
    <t>REFEIÇÕES FORNECIDAS EM 2025 CONTRATO 23 SOLUÇÕES 2ª CRPP - 202316448001827</t>
  </si>
  <si>
    <t>REFEIÇÕES FORNECIDAS EM 2026 CONTRATO 23 SOLUÇÕES 2ª CRPP - 202316448001827</t>
  </si>
  <si>
    <t>REFEIÇÕES FORNECIDAS EM 2025 CONTRATO 28 SOLUÇÕES 3ª CRPP - 202316448001828</t>
  </si>
  <si>
    <t>REFEIÇÕES FORNECIDAS EM 2026 CONTRATO 28 SOLUÇÕES 3ª CRPP - 202316448001828</t>
  </si>
  <si>
    <t>REFEIÇÕES FORNECIDAS EM 2025 CONTRATO 30 VOGUE 4ª CRPP - 202316448001829</t>
  </si>
  <si>
    <t>REFEIÇÕES FORNECIDAS EM 2026 CONTRATO 30 VOGUE 4ª CRPP - 202316448001829</t>
  </si>
  <si>
    <t>REFEIÇÕES FORNECIDAS EM 2025 CONTRATO 22 SOLUÇÕES 5ª CRPP - 202316448001830</t>
  </si>
  <si>
    <t>REFEIÇÕES FORNECIDAS EM 2026 CONTRATO 22 SOLUÇÕES 5ª CRPP - 202316448001830</t>
  </si>
  <si>
    <t>REFEIÇÕES FORNECIDAS EM 2025 CONTRATO 18 SOLUÇÕES 6ª CRPP - 202316448001831</t>
  </si>
  <si>
    <t>REFEIÇÕES FORNECIDAS EM 2026 CONTRATO 18 FX 6ª CRPP (CONTRATO REMANESCENTE) - 202516448064269</t>
  </si>
  <si>
    <t>REFEIÇÕES FORNECIDAS EM 2026 CONTRATO 24 FX 7ª CRPP - 202316448001832</t>
  </si>
  <si>
    <t>REFEIÇÕES FORNECIDAS EM 2025 CONTRATO 24 FX 7ª CRPP - 202316448001832</t>
  </si>
  <si>
    <t>REFEIÇÕES FORNECIDAS EM 2026 CONTRATO 26 MARMITARIA 8ª CRPP - 202316448001833</t>
  </si>
  <si>
    <t>REAJUSTE CONTRATUAL DE 20/01/2026 a 31/01/2026</t>
  </si>
  <si>
    <t>REAJUSTE  02/2026</t>
  </si>
  <si>
    <t>Reajuste Janeiro 2026</t>
  </si>
  <si>
    <t>Reajuste fevereiro 2026</t>
  </si>
  <si>
    <t>Retroativo Janeiro 2026</t>
  </si>
  <si>
    <t>REFEIÇÕES FORNECIDAS EM 2024 CONTRATO 31 CIGA - ANÁPOLIS -202316448001826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</si>
</sst>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&quot;R$&quot;\ #,##0.00"/>
    <numFmt numFmtId="165" formatCode="&quot;R$&quot;\ #,##0.00000;\-&quot;R$&quot;\ #,##0.00000"/>
    <numFmt numFmtId="166" formatCode="&quot;R$&quot;\ #,##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74FFF"/>
        <bgColor indexed="64"/>
      </patternFill>
    </fill>
    <fill>
      <patternFill patternType="solid">
        <fgColor rgb="FFCF9FFF"/>
        <bgColor indexed="64"/>
      </patternFill>
    </fill>
    <fill>
      <patternFill patternType="solid">
        <fgColor rgb="FFEDC9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C5ABA"/>
        <bgColor indexed="64"/>
      </patternFill>
    </fill>
    <fill>
      <patternFill patternType="solid">
        <fgColor rgb="FFFEB0DE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BC79FF"/>
        <bgColor indexed="64"/>
      </patternFill>
    </fill>
    <fill>
      <patternFill patternType="solid">
        <fgColor rgb="FFF7E7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DDF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159F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2F0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A7AAB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rgb="FF73350B"/>
        <bgColor indexed="64"/>
      </patternFill>
    </fill>
    <fill>
      <patternFill patternType="solid">
        <fgColor rgb="FFBF5913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/>
    <xf numFmtId="3" fontId="0" fillId="0" borderId="1" xfId="0" applyNumberFormat="1" applyBorder="1" applyAlignment="1">
      <alignment horizont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1" fillId="6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0" fillId="0" borderId="1" xfId="0" quotePrefix="1" applyNumberFormat="1" applyFont="1" applyBorder="1" applyAlignment="1">
      <alignment horizontal="center" vertical="center"/>
    </xf>
    <xf numFmtId="3" fontId="0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 vertical="center"/>
    </xf>
    <xf numFmtId="4" fontId="0" fillId="7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9" borderId="2" xfId="0" applyNumberFormat="1" applyFont="1" applyFill="1" applyBorder="1" applyAlignment="1">
      <alignment horizontal="center"/>
    </xf>
    <xf numFmtId="0" fontId="1" fillId="9" borderId="2" xfId="0" applyNumberFormat="1" applyFont="1" applyFill="1" applyBorder="1" applyAlignment="1">
      <alignment horizontal="center" vertical="center"/>
    </xf>
    <xf numFmtId="3" fontId="0" fillId="8" borderId="1" xfId="0" applyNumberFormat="1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4" fontId="0" fillId="8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7" borderId="1" xfId="0" applyNumberForma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10" borderId="2" xfId="0" applyNumberFormat="1" applyFont="1" applyFill="1" applyBorder="1" applyAlignment="1">
      <alignment horizontal="center"/>
    </xf>
    <xf numFmtId="0" fontId="1" fillId="10" borderId="2" xfId="0" applyNumberFormat="1" applyFont="1" applyFill="1" applyBorder="1" applyAlignment="1">
      <alignment horizontal="center" vertical="center"/>
    </xf>
    <xf numFmtId="0" fontId="1" fillId="12" borderId="1" xfId="0" applyNumberFormat="1" applyFont="1" applyFill="1" applyBorder="1" applyAlignment="1">
      <alignment horizontal="center" vertical="center"/>
    </xf>
    <xf numFmtId="3" fontId="0" fillId="12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/>
    </xf>
    <xf numFmtId="0" fontId="1" fillId="14" borderId="2" xfId="0" applyNumberFormat="1" applyFont="1" applyFill="1" applyBorder="1" applyAlignment="1">
      <alignment horizontal="center"/>
    </xf>
    <xf numFmtId="0" fontId="1" fillId="15" borderId="2" xfId="0" applyNumberFormat="1" applyFont="1" applyFill="1" applyBorder="1" applyAlignment="1">
      <alignment horizontal="center"/>
    </xf>
    <xf numFmtId="0" fontId="1" fillId="15" borderId="2" xfId="0" applyNumberFormat="1" applyFont="1" applyFill="1" applyBorder="1" applyAlignment="1">
      <alignment horizontal="center" vertical="center"/>
    </xf>
    <xf numFmtId="3" fontId="0" fillId="14" borderId="1" xfId="0" applyNumberFormat="1" applyFont="1" applyFill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4" fontId="0" fillId="14" borderId="1" xfId="0" applyNumberFormat="1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2" fillId="0" borderId="0" xfId="0" applyFont="1" applyBorder="1" applyAlignment="1"/>
    <xf numFmtId="0" fontId="0" fillId="14" borderId="1" xfId="0" applyNumberFormat="1" applyFill="1" applyBorder="1" applyAlignment="1">
      <alignment horizontal="center" vertical="center"/>
    </xf>
    <xf numFmtId="4" fontId="0" fillId="14" borderId="1" xfId="0" applyNumberForma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/>
    </xf>
    <xf numFmtId="0" fontId="1" fillId="17" borderId="2" xfId="0" applyNumberFormat="1" applyFont="1" applyFill="1" applyBorder="1" applyAlignment="1">
      <alignment horizontal="center"/>
    </xf>
    <xf numFmtId="0" fontId="1" fillId="17" borderId="2" xfId="0" applyNumberFormat="1" applyFont="1" applyFill="1" applyBorder="1" applyAlignment="1">
      <alignment horizontal="center" vertical="center"/>
    </xf>
    <xf numFmtId="0" fontId="1" fillId="18" borderId="1" xfId="0" applyNumberFormat="1" applyFont="1" applyFill="1" applyBorder="1" applyAlignment="1">
      <alignment horizontal="center" vertical="center"/>
    </xf>
    <xf numFmtId="3" fontId="0" fillId="18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Border="1"/>
    <xf numFmtId="0" fontId="1" fillId="20" borderId="3" xfId="0" applyFont="1" applyFill="1" applyBorder="1" applyAlignment="1">
      <alignment horizontal="center"/>
    </xf>
    <xf numFmtId="0" fontId="1" fillId="21" borderId="2" xfId="0" applyNumberFormat="1" applyFont="1" applyFill="1" applyBorder="1" applyAlignment="1">
      <alignment horizontal="center"/>
    </xf>
    <xf numFmtId="0" fontId="1" fillId="21" borderId="2" xfId="0" applyNumberFormat="1" applyFont="1" applyFill="1" applyBorder="1" applyAlignment="1">
      <alignment horizontal="center" vertical="center"/>
    </xf>
    <xf numFmtId="0" fontId="1" fillId="22" borderId="2" xfId="0" applyNumberFormat="1" applyFont="1" applyFill="1" applyBorder="1" applyAlignment="1">
      <alignment horizontal="center"/>
    </xf>
    <xf numFmtId="3" fontId="0" fillId="22" borderId="1" xfId="0" applyNumberFormat="1" applyFont="1" applyFill="1" applyBorder="1" applyAlignment="1">
      <alignment horizontal="center" vertical="center"/>
    </xf>
    <xf numFmtId="4" fontId="0" fillId="22" borderId="1" xfId="0" applyNumberFormat="1" applyFont="1" applyFill="1" applyBorder="1" applyAlignment="1">
      <alignment horizontal="center" vertical="center"/>
    </xf>
    <xf numFmtId="3" fontId="0" fillId="22" borderId="1" xfId="0" applyNumberFormat="1" applyFill="1" applyBorder="1" applyAlignment="1">
      <alignment horizontal="center" vertical="center"/>
    </xf>
    <xf numFmtId="3" fontId="0" fillId="22" borderId="1" xfId="0" applyNumberFormat="1" applyFill="1" applyBorder="1" applyAlignment="1">
      <alignment horizontal="center"/>
    </xf>
    <xf numFmtId="0" fontId="1" fillId="19" borderId="1" xfId="0" applyNumberFormat="1" applyFont="1" applyFill="1" applyBorder="1" applyAlignment="1">
      <alignment horizontal="center" vertical="center"/>
    </xf>
    <xf numFmtId="3" fontId="0" fillId="19" borderId="1" xfId="0" applyNumberFormat="1" applyFont="1" applyFill="1" applyBorder="1" applyAlignment="1">
      <alignment horizontal="center" vertical="center"/>
    </xf>
    <xf numFmtId="0" fontId="0" fillId="19" borderId="1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/>
    </xf>
    <xf numFmtId="3" fontId="0" fillId="8" borderId="1" xfId="0" applyNumberFormat="1" applyFill="1" applyBorder="1" applyAlignment="1">
      <alignment horizontal="center" vertical="center"/>
    </xf>
    <xf numFmtId="4" fontId="0" fillId="8" borderId="1" xfId="0" applyNumberForma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1" fillId="24" borderId="2" xfId="0" applyNumberFormat="1" applyFont="1" applyFill="1" applyBorder="1" applyAlignment="1">
      <alignment horizontal="center"/>
    </xf>
    <xf numFmtId="0" fontId="1" fillId="25" borderId="2" xfId="0" applyNumberFormat="1" applyFont="1" applyFill="1" applyBorder="1" applyAlignment="1">
      <alignment horizontal="center"/>
    </xf>
    <xf numFmtId="0" fontId="1" fillId="26" borderId="2" xfId="0" applyNumberFormat="1" applyFont="1" applyFill="1" applyBorder="1" applyAlignment="1">
      <alignment horizontal="center"/>
    </xf>
    <xf numFmtId="0" fontId="3" fillId="22" borderId="2" xfId="0" applyNumberFormat="1" applyFont="1" applyFill="1" applyBorder="1" applyAlignment="1">
      <alignment horizontal="center"/>
    </xf>
    <xf numFmtId="0" fontId="1" fillId="29" borderId="2" xfId="0" applyNumberFormat="1" applyFont="1" applyFill="1" applyBorder="1" applyAlignment="1">
      <alignment horizontal="center"/>
    </xf>
    <xf numFmtId="3" fontId="0" fillId="29" borderId="1" xfId="0" applyNumberFormat="1" applyFont="1" applyFill="1" applyBorder="1" applyAlignment="1">
      <alignment horizontal="center" vertical="center"/>
    </xf>
    <xf numFmtId="3" fontId="0" fillId="29" borderId="1" xfId="0" applyNumberFormat="1" applyFill="1" applyBorder="1" applyAlignment="1">
      <alignment horizontal="center" vertical="center"/>
    </xf>
    <xf numFmtId="3" fontId="0" fillId="29" borderId="1" xfId="0" applyNumberFormat="1" applyFill="1" applyBorder="1" applyAlignment="1">
      <alignment horizontal="center"/>
    </xf>
    <xf numFmtId="0" fontId="4" fillId="28" borderId="15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30" borderId="3" xfId="0" applyFont="1" applyFill="1" applyBorder="1" applyAlignment="1">
      <alignment horizontal="center"/>
    </xf>
    <xf numFmtId="0" fontId="1" fillId="31" borderId="2" xfId="0" applyNumberFormat="1" applyFont="1" applyFill="1" applyBorder="1" applyAlignment="1">
      <alignment horizontal="center"/>
    </xf>
    <xf numFmtId="0" fontId="1" fillId="31" borderId="1" xfId="0" applyNumberFormat="1" applyFont="1" applyFill="1" applyBorder="1" applyAlignment="1">
      <alignment horizontal="center" vertical="center"/>
    </xf>
    <xf numFmtId="3" fontId="0" fillId="31" borderId="1" xfId="0" applyNumberFormat="1" applyFont="1" applyFill="1" applyBorder="1" applyAlignment="1">
      <alignment horizontal="center" vertical="center"/>
    </xf>
    <xf numFmtId="0" fontId="4" fillId="27" borderId="3" xfId="0" applyFont="1" applyFill="1" applyBorder="1" applyAlignment="1">
      <alignment horizontal="center"/>
    </xf>
    <xf numFmtId="0" fontId="1" fillId="16" borderId="2" xfId="0" applyNumberFormat="1" applyFont="1" applyFill="1" applyBorder="1" applyAlignment="1">
      <alignment horizontal="center"/>
    </xf>
    <xf numFmtId="0" fontId="1" fillId="32" borderId="2" xfId="0" applyNumberFormat="1" applyFont="1" applyFill="1" applyBorder="1" applyAlignment="1">
      <alignment horizontal="center"/>
    </xf>
    <xf numFmtId="3" fontId="0" fillId="32" borderId="1" xfId="0" applyNumberFormat="1" applyFont="1" applyFill="1" applyBorder="1" applyAlignment="1">
      <alignment horizontal="center" vertical="center"/>
    </xf>
    <xf numFmtId="3" fontId="0" fillId="32" borderId="1" xfId="0" applyNumberFormat="1" applyFill="1" applyBorder="1" applyAlignment="1">
      <alignment horizontal="center" vertical="center"/>
    </xf>
    <xf numFmtId="3" fontId="0" fillId="32" borderId="1" xfId="0" applyNumberFormat="1" applyFill="1" applyBorder="1" applyAlignment="1">
      <alignment horizontal="center"/>
    </xf>
    <xf numFmtId="0" fontId="1" fillId="6" borderId="2" xfId="0" applyNumberFormat="1" applyFont="1" applyFill="1" applyBorder="1" applyAlignment="1">
      <alignment horizontal="center"/>
    </xf>
    <xf numFmtId="0" fontId="1" fillId="22" borderId="1" xfId="0" applyNumberFormat="1" applyFont="1" applyFill="1" applyBorder="1" applyAlignment="1">
      <alignment horizontal="center" vertical="center"/>
    </xf>
    <xf numFmtId="0" fontId="4" fillId="20" borderId="15" xfId="0" applyFont="1" applyFill="1" applyBorder="1" applyAlignment="1">
      <alignment horizontal="center"/>
    </xf>
    <xf numFmtId="0" fontId="3" fillId="25" borderId="2" xfId="0" applyNumberFormat="1" applyFont="1" applyFill="1" applyBorder="1" applyAlignment="1">
      <alignment horizontal="center"/>
    </xf>
    <xf numFmtId="0" fontId="3" fillId="26" borderId="2" xfId="0" applyNumberFormat="1" applyFont="1" applyFill="1" applyBorder="1" applyAlignment="1">
      <alignment horizontal="center"/>
    </xf>
    <xf numFmtId="0" fontId="1" fillId="34" borderId="2" xfId="0" applyNumberFormat="1" applyFont="1" applyFill="1" applyBorder="1" applyAlignment="1">
      <alignment horizontal="center"/>
    </xf>
    <xf numFmtId="3" fontId="0" fillId="34" borderId="1" xfId="0" applyNumberFormat="1" applyFont="1" applyFill="1" applyBorder="1" applyAlignment="1">
      <alignment horizontal="center" vertical="center"/>
    </xf>
    <xf numFmtId="3" fontId="0" fillId="34" borderId="1" xfId="0" applyNumberFormat="1" applyFill="1" applyBorder="1" applyAlignment="1">
      <alignment horizontal="center" vertical="center"/>
    </xf>
    <xf numFmtId="3" fontId="0" fillId="34" borderId="1" xfId="0" applyNumberFormat="1" applyFill="1" applyBorder="1" applyAlignment="1">
      <alignment horizontal="center"/>
    </xf>
    <xf numFmtId="0" fontId="0" fillId="34" borderId="1" xfId="0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1" fillId="36" borderId="1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/>
    </xf>
    <xf numFmtId="0" fontId="1" fillId="14" borderId="1" xfId="0" applyNumberFormat="1" applyFont="1" applyFill="1" applyBorder="1" applyAlignment="1">
      <alignment horizontal="center" vertical="center"/>
    </xf>
    <xf numFmtId="0" fontId="1" fillId="13" borderId="2" xfId="0" applyNumberFormat="1" applyFont="1" applyFill="1" applyBorder="1" applyAlignment="1">
      <alignment horizontal="center"/>
    </xf>
    <xf numFmtId="0" fontId="1" fillId="38" borderId="2" xfId="0" applyNumberFormat="1" applyFont="1" applyFill="1" applyBorder="1" applyAlignment="1">
      <alignment horizontal="center"/>
    </xf>
    <xf numFmtId="0" fontId="1" fillId="39" borderId="2" xfId="0" applyNumberFormat="1" applyFont="1" applyFill="1" applyBorder="1" applyAlignment="1">
      <alignment horizontal="center"/>
    </xf>
    <xf numFmtId="0" fontId="1" fillId="39" borderId="1" xfId="0" applyNumberFormat="1" applyFont="1" applyFill="1" applyBorder="1" applyAlignment="1">
      <alignment horizontal="center" vertical="center"/>
    </xf>
    <xf numFmtId="3" fontId="0" fillId="39" borderId="1" xfId="0" applyNumberFormat="1" applyFont="1" applyFill="1" applyBorder="1" applyAlignment="1">
      <alignment horizontal="center" vertical="center"/>
    </xf>
    <xf numFmtId="0" fontId="4" fillId="37" borderId="3" xfId="0" applyFont="1" applyFill="1" applyBorder="1" applyAlignment="1">
      <alignment horizontal="center"/>
    </xf>
    <xf numFmtId="0" fontId="1" fillId="23" borderId="2" xfId="0" applyNumberFormat="1" applyFont="1" applyFill="1" applyBorder="1" applyAlignment="1">
      <alignment horizontal="center"/>
    </xf>
    <xf numFmtId="0" fontId="1" fillId="23" borderId="2" xfId="0" applyNumberFormat="1" applyFont="1" applyFill="1" applyBorder="1" applyAlignment="1">
      <alignment horizontal="center" vertical="center"/>
    </xf>
    <xf numFmtId="0" fontId="1" fillId="13" borderId="2" xfId="0" applyNumberFormat="1" applyFont="1" applyFill="1" applyBorder="1" applyAlignment="1">
      <alignment horizontal="center" vertical="center"/>
    </xf>
    <xf numFmtId="0" fontId="4" fillId="33" borderId="3" xfId="0" applyFont="1" applyFill="1" applyBorder="1" applyAlignment="1">
      <alignment horizontal="center"/>
    </xf>
    <xf numFmtId="0" fontId="1" fillId="23" borderId="14" xfId="0" applyNumberFormat="1" applyFont="1" applyFill="1" applyBorder="1" applyAlignment="1">
      <alignment horizontal="center" vertical="center"/>
    </xf>
    <xf numFmtId="4" fontId="0" fillId="8" borderId="1" xfId="0" quotePrefix="1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7" borderId="1" xfId="0" applyNumberFormat="1" applyFill="1" applyBorder="1" applyAlignment="1">
      <alignment horizontal="center"/>
    </xf>
    <xf numFmtId="0" fontId="4" fillId="40" borderId="3" xfId="0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 vertical="center"/>
    </xf>
    <xf numFmtId="0" fontId="4" fillId="41" borderId="3" xfId="0" applyFont="1" applyFill="1" applyBorder="1" applyAlignment="1">
      <alignment horizontal="center"/>
    </xf>
    <xf numFmtId="0" fontId="1" fillId="19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42" borderId="20" xfId="0" applyFont="1" applyFill="1" applyBorder="1" applyAlignment="1">
      <alignment horizontal="center"/>
    </xf>
    <xf numFmtId="3" fontId="0" fillId="7" borderId="1" xfId="0" applyNumberFormat="1" applyFill="1" applyBorder="1" applyAlignment="1">
      <alignment horizontal="center" vertical="center"/>
    </xf>
    <xf numFmtId="0" fontId="0" fillId="34" borderId="0" xfId="0" applyFill="1" applyAlignment="1">
      <alignment horizontal="center"/>
    </xf>
    <xf numFmtId="0" fontId="4" fillId="35" borderId="3" xfId="0" applyFont="1" applyFill="1" applyBorder="1" applyAlignment="1">
      <alignment horizontal="center"/>
    </xf>
    <xf numFmtId="3" fontId="0" fillId="36" borderId="1" xfId="0" applyNumberFormat="1" applyFont="1" applyFill="1" applyBorder="1" applyAlignment="1">
      <alignment horizontal="center" vertical="center"/>
    </xf>
    <xf numFmtId="0" fontId="0" fillId="7" borderId="0" xfId="0" applyFill="1"/>
    <xf numFmtId="0" fontId="4" fillId="43" borderId="20" xfId="0" applyFont="1" applyFill="1" applyBorder="1" applyAlignment="1">
      <alignment horizontal="center"/>
    </xf>
    <xf numFmtId="0" fontId="3" fillId="44" borderId="2" xfId="0" applyNumberFormat="1" applyFont="1" applyFill="1" applyBorder="1" applyAlignment="1">
      <alignment horizontal="center"/>
    </xf>
    <xf numFmtId="0" fontId="1" fillId="45" borderId="2" xfId="0" applyNumberFormat="1" applyFont="1" applyFill="1" applyBorder="1" applyAlignment="1">
      <alignment horizontal="center"/>
    </xf>
    <xf numFmtId="3" fontId="0" fillId="45" borderId="1" xfId="0" applyNumberFormat="1" applyFont="1" applyFill="1" applyBorder="1" applyAlignment="1">
      <alignment horizontal="center" vertical="center"/>
    </xf>
    <xf numFmtId="3" fontId="0" fillId="7" borderId="0" xfId="0" applyNumberFormat="1" applyFill="1" applyAlignment="1">
      <alignment horizontal="center"/>
    </xf>
    <xf numFmtId="3" fontId="0" fillId="45" borderId="1" xfId="0" applyNumberFormat="1" applyFill="1" applyBorder="1" applyAlignment="1">
      <alignment horizontal="center" vertical="center"/>
    </xf>
    <xf numFmtId="3" fontId="0" fillId="45" borderId="1" xfId="0" applyNumberFormat="1" applyFill="1" applyBorder="1" applyAlignment="1">
      <alignment horizontal="center"/>
    </xf>
    <xf numFmtId="0" fontId="1" fillId="12" borderId="2" xfId="0" applyNumberFormat="1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4" fillId="41" borderId="15" xfId="0" applyFont="1" applyFill="1" applyBorder="1" applyAlignment="1">
      <alignment horizontal="center"/>
    </xf>
    <xf numFmtId="0" fontId="1" fillId="11" borderId="15" xfId="0" applyFont="1" applyFill="1" applyBorder="1" applyAlignment="1">
      <alignment horizontal="center"/>
    </xf>
    <xf numFmtId="0" fontId="4" fillId="40" borderId="15" xfId="0" applyFont="1" applyFill="1" applyBorder="1" applyAlignment="1">
      <alignment horizontal="center"/>
    </xf>
    <xf numFmtId="0" fontId="4" fillId="47" borderId="2" xfId="0" applyNumberFormat="1" applyFont="1" applyFill="1" applyBorder="1" applyAlignment="1">
      <alignment horizontal="center"/>
    </xf>
    <xf numFmtId="0" fontId="4" fillId="47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horizontal="center"/>
    </xf>
    <xf numFmtId="0" fontId="1" fillId="7" borderId="2" xfId="0" applyNumberFormat="1" applyFont="1" applyFill="1" applyBorder="1" applyAlignment="1">
      <alignment horizontal="center" vertical="center"/>
    </xf>
    <xf numFmtId="0" fontId="3" fillId="48" borderId="3" xfId="0" applyFont="1" applyFill="1" applyBorder="1" applyAlignment="1">
      <alignment horizontal="center"/>
    </xf>
    <xf numFmtId="3" fontId="0" fillId="14" borderId="1" xfId="0" applyNumberFormat="1" applyFill="1" applyBorder="1" applyAlignment="1">
      <alignment horizontal="center" vertical="center"/>
    </xf>
    <xf numFmtId="3" fontId="0" fillId="14" borderId="1" xfId="0" applyNumberFormat="1" applyFill="1" applyBorder="1" applyAlignment="1">
      <alignment horizontal="center"/>
    </xf>
    <xf numFmtId="0" fontId="4" fillId="49" borderId="15" xfId="0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4" fillId="11" borderId="15" xfId="0" applyFont="1" applyFill="1" applyBorder="1" applyAlignment="1">
      <alignment horizontal="center"/>
    </xf>
    <xf numFmtId="0" fontId="3" fillId="12" borderId="2" xfId="0" applyNumberFormat="1" applyFont="1" applyFill="1" applyBorder="1" applyAlignment="1">
      <alignment horizontal="center"/>
    </xf>
    <xf numFmtId="0" fontId="1" fillId="50" borderId="2" xfId="0" applyNumberFormat="1" applyFont="1" applyFill="1" applyBorder="1" applyAlignment="1">
      <alignment horizontal="center"/>
    </xf>
    <xf numFmtId="3" fontId="0" fillId="50" borderId="1" xfId="0" applyNumberFormat="1" applyFont="1" applyFill="1" applyBorder="1" applyAlignment="1">
      <alignment horizontal="center" vertical="center"/>
    </xf>
    <xf numFmtId="3" fontId="0" fillId="50" borderId="1" xfId="0" applyNumberFormat="1" applyFill="1" applyBorder="1" applyAlignment="1">
      <alignment horizontal="center" vertical="center"/>
    </xf>
    <xf numFmtId="3" fontId="0" fillId="50" borderId="1" xfId="0" applyNumberFormat="1" applyFill="1" applyBorder="1" applyAlignment="1">
      <alignment horizontal="center"/>
    </xf>
    <xf numFmtId="0" fontId="0" fillId="51" borderId="1" xfId="0" applyFill="1" applyBorder="1" applyAlignment="1">
      <alignment horizontal="center" vertical="center"/>
    </xf>
    <xf numFmtId="0" fontId="0" fillId="51" borderId="1" xfId="0" applyFill="1" applyBorder="1" applyAlignment="1">
      <alignment horizontal="center" wrapText="1"/>
    </xf>
    <xf numFmtId="0" fontId="1" fillId="52" borderId="3" xfId="0" applyFont="1" applyFill="1" applyBorder="1" applyAlignment="1">
      <alignment horizontal="center"/>
    </xf>
    <xf numFmtId="0" fontId="4" fillId="53" borderId="3" xfId="0" applyFont="1" applyFill="1" applyBorder="1" applyAlignment="1">
      <alignment horizontal="center"/>
    </xf>
    <xf numFmtId="0" fontId="3" fillId="54" borderId="2" xfId="0" applyNumberFormat="1" applyFont="1" applyFill="1" applyBorder="1" applyAlignment="1">
      <alignment horizontal="center"/>
    </xf>
    <xf numFmtId="0" fontId="1" fillId="29" borderId="1" xfId="0" applyNumberFormat="1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4" fillId="55" borderId="20" xfId="0" applyFont="1" applyFill="1" applyBorder="1" applyAlignment="1">
      <alignment horizontal="center"/>
    </xf>
    <xf numFmtId="0" fontId="4" fillId="56" borderId="2" xfId="0" applyNumberFormat="1" applyFont="1" applyFill="1" applyBorder="1" applyAlignment="1">
      <alignment horizontal="center"/>
    </xf>
    <xf numFmtId="0" fontId="1" fillId="57" borderId="2" xfId="0" applyNumberFormat="1" applyFont="1" applyFill="1" applyBorder="1" applyAlignment="1">
      <alignment horizontal="center"/>
    </xf>
    <xf numFmtId="3" fontId="0" fillId="58" borderId="1" xfId="0" applyNumberFormat="1" applyFont="1" applyFill="1" applyBorder="1" applyAlignment="1">
      <alignment horizontal="center" vertical="center"/>
    </xf>
    <xf numFmtId="3" fontId="0" fillId="58" borderId="0" xfId="0" applyNumberFormat="1" applyFill="1" applyAlignment="1">
      <alignment horizontal="center"/>
    </xf>
    <xf numFmtId="164" fontId="0" fillId="2" borderId="1" xfId="0" applyNumberFormat="1" applyFont="1" applyFill="1" applyBorder="1" applyAlignment="1">
      <alignment horizontal="center" vertical="center"/>
    </xf>
    <xf numFmtId="164" fontId="0" fillId="8" borderId="1" xfId="0" applyNumberFormat="1" applyFont="1" applyFill="1" applyBorder="1" applyAlignment="1">
      <alignment horizontal="center" vertical="center"/>
    </xf>
    <xf numFmtId="164" fontId="0" fillId="7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/>
    <xf numFmtId="164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0" fillId="3" borderId="7" xfId="0" applyNumberFormat="1" applyFont="1" applyFill="1" applyBorder="1" applyAlignment="1">
      <alignment horizontal="right" vertical="center"/>
    </xf>
    <xf numFmtId="164" fontId="0" fillId="3" borderId="9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4" fillId="47" borderId="2" xfId="0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164" fontId="1" fillId="10" borderId="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15" borderId="2" xfId="0" applyNumberFormat="1" applyFont="1" applyFill="1" applyBorder="1" applyAlignment="1">
      <alignment horizontal="center" vertical="center"/>
    </xf>
    <xf numFmtId="164" fontId="0" fillId="51" borderId="1" xfId="0" applyNumberFormat="1" applyFill="1" applyBorder="1" applyAlignment="1">
      <alignment horizontal="center" vertical="center" wrapText="1"/>
    </xf>
    <xf numFmtId="164" fontId="0" fillId="12" borderId="1" xfId="0" applyNumberFormat="1" applyFont="1" applyFill="1" applyBorder="1" applyAlignment="1">
      <alignment horizontal="center" vertical="center"/>
    </xf>
    <xf numFmtId="164" fontId="0" fillId="14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14" borderId="2" xfId="0" applyNumberFormat="1" applyFont="1" applyFill="1" applyBorder="1" applyAlignment="1">
      <alignment horizontal="center"/>
    </xf>
    <xf numFmtId="164" fontId="1" fillId="12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0" fillId="0" borderId="1" xfId="0" quotePrefix="1" applyNumberFormat="1" applyFont="1" applyBorder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164" fontId="0" fillId="14" borderId="1" xfId="0" applyNumberForma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9" borderId="2" xfId="0" applyNumberFormat="1" applyFont="1" applyFill="1" applyBorder="1" applyAlignment="1">
      <alignment horizontal="center" vertical="center"/>
    </xf>
    <xf numFmtId="164" fontId="0" fillId="19" borderId="1" xfId="0" applyNumberFormat="1" applyFont="1" applyFill="1" applyBorder="1" applyAlignment="1">
      <alignment horizontal="center" vertical="center"/>
    </xf>
    <xf numFmtId="164" fontId="1" fillId="7" borderId="2" xfId="0" applyNumberFormat="1" applyFont="1" applyFill="1" applyBorder="1" applyAlignment="1">
      <alignment horizontal="center" vertical="center"/>
    </xf>
    <xf numFmtId="164" fontId="0" fillId="7" borderId="0" xfId="0" applyNumberFormat="1" applyFill="1"/>
    <xf numFmtId="164" fontId="1" fillId="57" borderId="2" xfId="0" applyNumberFormat="1" applyFon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/>
    </xf>
    <xf numFmtId="164" fontId="2" fillId="0" borderId="0" xfId="0" applyNumberFormat="1" applyFont="1" applyBorder="1" applyAlignment="1"/>
    <xf numFmtId="164" fontId="1" fillId="6" borderId="1" xfId="0" applyNumberFormat="1" applyFont="1" applyFill="1" applyBorder="1" applyAlignment="1">
      <alignment horizontal="center" vertical="center"/>
    </xf>
    <xf numFmtId="164" fontId="1" fillId="9" borderId="2" xfId="0" applyNumberFormat="1" applyFont="1" applyFill="1" applyBorder="1" applyAlignment="1">
      <alignment horizontal="center"/>
    </xf>
    <xf numFmtId="164" fontId="1" fillId="19" borderId="1" xfId="0" applyNumberFormat="1" applyFont="1" applyFill="1" applyBorder="1" applyAlignment="1">
      <alignment horizontal="center" vertical="center"/>
    </xf>
    <xf numFmtId="164" fontId="1" fillId="17" borderId="2" xfId="0" applyNumberFormat="1" applyFont="1" applyFill="1" applyBorder="1" applyAlignment="1">
      <alignment horizontal="center" vertical="center"/>
    </xf>
    <xf numFmtId="164" fontId="1" fillId="21" borderId="2" xfId="0" applyNumberFormat="1" applyFont="1" applyFill="1" applyBorder="1" applyAlignment="1">
      <alignment horizontal="center" vertical="center"/>
    </xf>
    <xf numFmtId="164" fontId="1" fillId="13" borderId="2" xfId="0" applyNumberFormat="1" applyFont="1" applyFill="1" applyBorder="1" applyAlignment="1">
      <alignment horizontal="center" vertical="center"/>
    </xf>
    <xf numFmtId="164" fontId="0" fillId="18" borderId="1" xfId="0" applyNumberFormat="1" applyFont="1" applyFill="1" applyBorder="1" applyAlignment="1">
      <alignment horizontal="center" vertical="center"/>
    </xf>
    <xf numFmtId="164" fontId="0" fillId="22" borderId="1" xfId="0" applyNumberFormat="1" applyFont="1" applyFill="1" applyBorder="1" applyAlignment="1">
      <alignment horizontal="center" vertical="center"/>
    </xf>
    <xf numFmtId="164" fontId="0" fillId="22" borderId="1" xfId="0" applyNumberFormat="1" applyFill="1" applyBorder="1" applyAlignment="1">
      <alignment horizontal="center" vertical="center"/>
    </xf>
    <xf numFmtId="164" fontId="0" fillId="14" borderId="1" xfId="0" applyNumberFormat="1" applyFill="1" applyBorder="1" applyAlignment="1">
      <alignment horizontal="center" vertical="center"/>
    </xf>
    <xf numFmtId="164" fontId="0" fillId="22" borderId="1" xfId="0" applyNumberFormat="1" applyFill="1" applyBorder="1" applyAlignment="1">
      <alignment horizontal="center"/>
    </xf>
    <xf numFmtId="164" fontId="0" fillId="0" borderId="0" xfId="0" applyNumberFormat="1" applyBorder="1"/>
    <xf numFmtId="164" fontId="0" fillId="18" borderId="1" xfId="0" applyNumberFormat="1" applyFill="1" applyBorder="1" applyAlignment="1">
      <alignment horizontal="center" vertical="center"/>
    </xf>
    <xf numFmtId="164" fontId="1" fillId="13" borderId="14" xfId="0" applyNumberFormat="1" applyFont="1" applyFill="1" applyBorder="1" applyAlignment="1">
      <alignment horizontal="center" vertical="center"/>
    </xf>
    <xf numFmtId="164" fontId="1" fillId="21" borderId="14" xfId="0" applyNumberFormat="1" applyFont="1" applyFill="1" applyBorder="1" applyAlignment="1">
      <alignment horizontal="center" vertical="center"/>
    </xf>
    <xf numFmtId="164" fontId="1" fillId="18" borderId="1" xfId="0" applyNumberFormat="1" applyFont="1" applyFill="1" applyBorder="1" applyAlignment="1">
      <alignment horizontal="center" vertical="center"/>
    </xf>
    <xf numFmtId="164" fontId="1" fillId="22" borderId="2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3" fontId="0" fillId="14" borderId="1" xfId="0" applyNumberFormat="1" applyFont="1" applyFill="1" applyBorder="1" applyAlignment="1">
      <alignment vertical="center"/>
    </xf>
    <xf numFmtId="164" fontId="1" fillId="25" borderId="2" xfId="0" applyNumberFormat="1" applyFont="1" applyFill="1" applyBorder="1" applyAlignment="1">
      <alignment horizontal="center" vertical="center"/>
    </xf>
    <xf numFmtId="164" fontId="3" fillId="26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0" fillId="34" borderId="1" xfId="0" applyNumberFormat="1" applyFill="1" applyBorder="1" applyAlignment="1">
      <alignment horizontal="center" vertical="center"/>
    </xf>
    <xf numFmtId="164" fontId="0" fillId="34" borderId="1" xfId="0" applyNumberFormat="1" applyFont="1" applyFill="1" applyBorder="1" applyAlignment="1">
      <alignment horizontal="center" vertical="center"/>
    </xf>
    <xf numFmtId="164" fontId="0" fillId="34" borderId="1" xfId="0" applyNumberFormat="1" applyFill="1" applyBorder="1" applyAlignment="1">
      <alignment horizontal="center"/>
    </xf>
    <xf numFmtId="164" fontId="3" fillId="26" borderId="14" xfId="0" applyNumberFormat="1" applyFont="1" applyFill="1" applyBorder="1" applyAlignment="1">
      <alignment horizontal="center" vertical="center"/>
    </xf>
    <xf numFmtId="164" fontId="1" fillId="22" borderId="1" xfId="0" applyNumberFormat="1" applyFont="1" applyFill="1" applyBorder="1" applyAlignment="1">
      <alignment horizontal="center" vertical="center"/>
    </xf>
    <xf numFmtId="164" fontId="1" fillId="34" borderId="2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 vertical="center"/>
    </xf>
    <xf numFmtId="164" fontId="3" fillId="22" borderId="2" xfId="0" applyNumberFormat="1" applyFont="1" applyFill="1" applyBorder="1" applyAlignment="1">
      <alignment horizontal="center" vertical="center"/>
    </xf>
    <xf numFmtId="164" fontId="3" fillId="12" borderId="2" xfId="0" applyNumberFormat="1" applyFont="1" applyFill="1" applyBorder="1" applyAlignment="1">
      <alignment horizontal="center" vertical="center"/>
    </xf>
    <xf numFmtId="164" fontId="0" fillId="51" borderId="1" xfId="0" applyNumberFormat="1" applyFill="1" applyBorder="1" applyAlignment="1">
      <alignment horizontal="center" wrapText="1"/>
    </xf>
    <xf numFmtId="164" fontId="0" fillId="39" borderId="1" xfId="0" applyNumberFormat="1" applyFill="1" applyBorder="1" applyAlignment="1">
      <alignment horizontal="center" vertical="center"/>
    </xf>
    <xf numFmtId="164" fontId="0" fillId="39" borderId="1" xfId="0" applyNumberFormat="1" applyFont="1" applyFill="1" applyBorder="1" applyAlignment="1">
      <alignment horizontal="center" vertical="center"/>
    </xf>
    <xf numFmtId="164" fontId="0" fillId="29" borderId="1" xfId="0" applyNumberFormat="1" applyFill="1" applyBorder="1" applyAlignment="1">
      <alignment horizontal="center" vertical="center"/>
    </xf>
    <xf numFmtId="164" fontId="0" fillId="29" borderId="1" xfId="0" applyNumberFormat="1" applyFont="1" applyFill="1" applyBorder="1" applyAlignment="1">
      <alignment horizontal="center" vertical="center"/>
    </xf>
    <xf numFmtId="164" fontId="0" fillId="50" borderId="1" xfId="0" applyNumberFormat="1" applyFill="1" applyBorder="1" applyAlignment="1">
      <alignment horizontal="center" vertical="center"/>
    </xf>
    <xf numFmtId="164" fontId="0" fillId="50" borderId="1" xfId="0" applyNumberFormat="1" applyFont="1" applyFill="1" applyBorder="1" applyAlignment="1">
      <alignment horizontal="center" vertical="center"/>
    </xf>
    <xf numFmtId="164" fontId="0" fillId="29" borderId="0" xfId="0" applyNumberFormat="1" applyFill="1" applyAlignment="1">
      <alignment horizontal="center" vertical="center"/>
    </xf>
    <xf numFmtId="164" fontId="0" fillId="29" borderId="1" xfId="0" applyNumberFormat="1" applyFill="1" applyBorder="1" applyAlignment="1">
      <alignment horizontal="center"/>
    </xf>
    <xf numFmtId="164" fontId="0" fillId="50" borderId="1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64" fontId="4" fillId="4" borderId="11" xfId="0" applyNumberFormat="1" applyFont="1" applyFill="1" applyBorder="1" applyAlignment="1">
      <alignment horizontal="center" vertical="center"/>
    </xf>
    <xf numFmtId="164" fontId="3" fillId="12" borderId="1" xfId="0" applyNumberFormat="1" applyFont="1" applyFill="1" applyBorder="1" applyAlignment="1">
      <alignment horizontal="center" vertical="center"/>
    </xf>
    <xf numFmtId="164" fontId="3" fillId="22" borderId="14" xfId="0" applyNumberFormat="1" applyFont="1" applyFill="1" applyBorder="1" applyAlignment="1">
      <alignment horizontal="center" vertical="center"/>
    </xf>
    <xf numFmtId="164" fontId="1" fillId="50" borderId="2" xfId="0" applyNumberFormat="1" applyFont="1" applyFill="1" applyBorder="1" applyAlignment="1">
      <alignment horizontal="center"/>
    </xf>
    <xf numFmtId="164" fontId="1" fillId="29" borderId="2" xfId="0" applyNumberFormat="1" applyFont="1" applyFill="1" applyBorder="1" applyAlignment="1">
      <alignment horizontal="center"/>
    </xf>
    <xf numFmtId="164" fontId="1" fillId="39" borderId="1" xfId="0" applyNumberFormat="1" applyFont="1" applyFill="1" applyBorder="1" applyAlignment="1">
      <alignment horizontal="center" vertical="center"/>
    </xf>
    <xf numFmtId="164" fontId="1" fillId="24" borderId="2" xfId="0" applyNumberFormat="1" applyFont="1" applyFill="1" applyBorder="1" applyAlignment="1">
      <alignment horizontal="center" vertical="center"/>
    </xf>
    <xf numFmtId="164" fontId="1" fillId="16" borderId="2" xfId="0" applyNumberFormat="1" applyFont="1" applyFill="1" applyBorder="1" applyAlignment="1">
      <alignment horizontal="center" vertical="center"/>
    </xf>
    <xf numFmtId="164" fontId="0" fillId="31" borderId="1" xfId="0" applyNumberFormat="1" applyFill="1" applyBorder="1" applyAlignment="1">
      <alignment horizontal="center" vertical="center"/>
    </xf>
    <xf numFmtId="164" fontId="0" fillId="31" borderId="1" xfId="0" applyNumberFormat="1" applyFont="1" applyFill="1" applyBorder="1" applyAlignment="1">
      <alignment horizontal="center" vertical="center"/>
    </xf>
    <xf numFmtId="164" fontId="0" fillId="32" borderId="1" xfId="0" applyNumberFormat="1" applyFill="1" applyBorder="1" applyAlignment="1">
      <alignment horizontal="center" vertical="center"/>
    </xf>
    <xf numFmtId="164" fontId="0" fillId="32" borderId="1" xfId="0" applyNumberFormat="1" applyFont="1" applyFill="1" applyBorder="1" applyAlignment="1">
      <alignment horizontal="center" vertical="center"/>
    </xf>
    <xf numFmtId="164" fontId="0" fillId="50" borderId="1" xfId="0" quotePrefix="1" applyNumberFormat="1" applyFill="1" applyBorder="1" applyAlignment="1">
      <alignment horizontal="center" vertical="center"/>
    </xf>
    <xf numFmtId="164" fontId="0" fillId="32" borderId="1" xfId="0" quotePrefix="1" applyNumberFormat="1" applyFill="1" applyBorder="1" applyAlignment="1">
      <alignment horizontal="center" vertical="center"/>
    </xf>
    <xf numFmtId="164" fontId="0" fillId="32" borderId="0" xfId="0" applyNumberFormat="1" applyFill="1" applyAlignment="1">
      <alignment horizontal="center" vertical="center"/>
    </xf>
    <xf numFmtId="164" fontId="0" fillId="32" borderId="1" xfId="0" applyNumberFormat="1" applyFill="1" applyBorder="1" applyAlignment="1">
      <alignment horizontal="center"/>
    </xf>
    <xf numFmtId="164" fontId="1" fillId="10" borderId="1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1" fillId="16" borderId="14" xfId="0" applyNumberFormat="1" applyFont="1" applyFill="1" applyBorder="1" applyAlignment="1">
      <alignment horizontal="center" vertical="center"/>
    </xf>
    <xf numFmtId="164" fontId="1" fillId="31" borderId="1" xfId="0" applyNumberFormat="1" applyFont="1" applyFill="1" applyBorder="1" applyAlignment="1">
      <alignment horizontal="center" vertical="center"/>
    </xf>
    <xf numFmtId="164" fontId="1" fillId="32" borderId="2" xfId="0" applyNumberFormat="1" applyFont="1" applyFill="1" applyBorder="1" applyAlignment="1">
      <alignment horizontal="center"/>
    </xf>
    <xf numFmtId="164" fontId="1" fillId="38" borderId="2" xfId="0" applyNumberFormat="1" applyFont="1" applyFill="1" applyBorder="1" applyAlignment="1">
      <alignment horizontal="center" vertical="center"/>
    </xf>
    <xf numFmtId="164" fontId="3" fillId="54" borderId="2" xfId="0" applyNumberFormat="1" applyFont="1" applyFill="1" applyBorder="1" applyAlignment="1">
      <alignment horizontal="center" vertical="center"/>
    </xf>
    <xf numFmtId="164" fontId="0" fillId="3" borderId="1" xfId="0" quotePrefix="1" applyNumberFormat="1" applyFill="1" applyBorder="1" applyAlignment="1">
      <alignment horizontal="center" vertical="center"/>
    </xf>
    <xf numFmtId="164" fontId="0" fillId="3" borderId="0" xfId="0" applyNumberFormat="1" applyFill="1" applyAlignment="1">
      <alignment horizontal="right"/>
    </xf>
    <xf numFmtId="164" fontId="0" fillId="58" borderId="1" xfId="0" applyNumberFormat="1" applyFill="1" applyBorder="1" applyAlignment="1">
      <alignment horizontal="center" vertical="center"/>
    </xf>
    <xf numFmtId="164" fontId="0" fillId="58" borderId="1" xfId="0" applyNumberFormat="1" applyFont="1" applyFill="1" applyBorder="1" applyAlignment="1">
      <alignment horizontal="center" vertical="center"/>
    </xf>
    <xf numFmtId="164" fontId="1" fillId="38" borderId="14" xfId="0" applyNumberFormat="1" applyFont="1" applyFill="1" applyBorder="1" applyAlignment="1">
      <alignment horizontal="center" vertical="center"/>
    </xf>
    <xf numFmtId="164" fontId="1" fillId="29" borderId="1" xfId="0" applyNumberFormat="1" applyFont="1" applyFill="1" applyBorder="1" applyAlignment="1">
      <alignment horizontal="center" vertical="center"/>
    </xf>
    <xf numFmtId="164" fontId="3" fillId="25" borderId="2" xfId="0" applyNumberFormat="1" applyFont="1" applyFill="1" applyBorder="1" applyAlignment="1">
      <alignment horizontal="center" vertical="center"/>
    </xf>
    <xf numFmtId="164" fontId="0" fillId="19" borderId="1" xfId="0" applyNumberFormat="1" applyFill="1" applyBorder="1" applyAlignment="1">
      <alignment horizontal="center" vertical="center"/>
    </xf>
    <xf numFmtId="164" fontId="0" fillId="34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3" fillId="2" borderId="14" xfId="0" applyNumberFormat="1" applyFont="1" applyFill="1" applyBorder="1" applyAlignment="1">
      <alignment horizontal="center" vertical="center"/>
    </xf>
    <xf numFmtId="164" fontId="3" fillId="25" borderId="14" xfId="0" applyNumberFormat="1" applyFont="1" applyFill="1" applyBorder="1" applyAlignment="1">
      <alignment horizontal="center" vertical="center"/>
    </xf>
    <xf numFmtId="164" fontId="3" fillId="44" borderId="2" xfId="0" applyNumberFormat="1" applyFont="1" applyFill="1" applyBorder="1" applyAlignment="1">
      <alignment horizontal="center" vertical="center"/>
    </xf>
    <xf numFmtId="164" fontId="4" fillId="56" borderId="2" xfId="0" applyNumberFormat="1" applyFont="1" applyFill="1" applyBorder="1" applyAlignment="1">
      <alignment horizontal="center" vertical="center"/>
    </xf>
    <xf numFmtId="164" fontId="0" fillId="36" borderId="1" xfId="0" applyNumberFormat="1" applyFill="1" applyBorder="1" applyAlignment="1">
      <alignment horizontal="center" vertical="center"/>
    </xf>
    <xf numFmtId="164" fontId="0" fillId="36" borderId="1" xfId="0" applyNumberFormat="1" applyFont="1" applyFill="1" applyBorder="1" applyAlignment="1">
      <alignment horizontal="center" vertical="center"/>
    </xf>
    <xf numFmtId="164" fontId="0" fillId="45" borderId="1" xfId="0" applyNumberFormat="1" applyFill="1" applyBorder="1" applyAlignment="1">
      <alignment horizontal="center" vertical="center"/>
    </xf>
    <xf numFmtId="164" fontId="0" fillId="45" borderId="1" xfId="0" applyNumberFormat="1" applyFont="1" applyFill="1" applyBorder="1" applyAlignment="1">
      <alignment horizontal="center" vertical="center"/>
    </xf>
    <xf numFmtId="164" fontId="0" fillId="45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/>
    </xf>
    <xf numFmtId="164" fontId="0" fillId="7" borderId="0" xfId="0" applyNumberFormat="1" applyFill="1" applyAlignment="1">
      <alignment horizontal="center"/>
    </xf>
    <xf numFmtId="44" fontId="1" fillId="2" borderId="2" xfId="0" applyNumberFormat="1" applyFont="1" applyFill="1" applyBorder="1" applyAlignment="1">
      <alignment horizontal="center" vertical="center"/>
    </xf>
    <xf numFmtId="44" fontId="0" fillId="36" borderId="1" xfId="0" applyNumberFormat="1" applyFill="1" applyBorder="1" applyAlignment="1">
      <alignment horizontal="center" vertical="center"/>
    </xf>
    <xf numFmtId="44" fontId="0" fillId="36" borderId="1" xfId="0" applyNumberFormat="1" applyFont="1" applyFill="1" applyBorder="1" applyAlignment="1">
      <alignment horizontal="center" vertical="center"/>
    </xf>
    <xf numFmtId="44" fontId="0" fillId="7" borderId="0" xfId="0" applyNumberFormat="1" applyFill="1" applyAlignment="1">
      <alignment horizontal="center" vertical="center"/>
    </xf>
    <xf numFmtId="44" fontId="0" fillId="0" borderId="0" xfId="0" applyNumberFormat="1"/>
    <xf numFmtId="44" fontId="0" fillId="0" borderId="0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3" fillId="44" borderId="2" xfId="0" applyNumberFormat="1" applyFont="1" applyFill="1" applyBorder="1" applyAlignment="1">
      <alignment horizontal="center" vertical="center"/>
    </xf>
    <xf numFmtId="44" fontId="0" fillId="45" borderId="1" xfId="0" applyNumberFormat="1" applyFill="1" applyBorder="1" applyAlignment="1">
      <alignment horizontal="center"/>
    </xf>
    <xf numFmtId="44" fontId="0" fillId="45" borderId="1" xfId="0" applyNumberFormat="1" applyFont="1" applyFill="1" applyBorder="1" applyAlignment="1">
      <alignment horizontal="center" vertical="center"/>
    </xf>
    <xf numFmtId="44" fontId="4" fillId="56" borderId="2" xfId="0" applyNumberFormat="1" applyFont="1" applyFill="1" applyBorder="1" applyAlignment="1">
      <alignment horizontal="center" vertical="center"/>
    </xf>
    <xf numFmtId="44" fontId="0" fillId="8" borderId="1" xfId="0" applyNumberFormat="1" applyFill="1" applyBorder="1" applyAlignment="1">
      <alignment horizontal="center"/>
    </xf>
    <xf numFmtId="44" fontId="0" fillId="8" borderId="1" xfId="0" applyNumberFormat="1" applyFont="1" applyFill="1" applyBorder="1" applyAlignment="1">
      <alignment horizontal="center" vertical="center"/>
    </xf>
    <xf numFmtId="44" fontId="0" fillId="7" borderId="1" xfId="0" applyNumberFormat="1" applyFill="1" applyBorder="1" applyAlignment="1">
      <alignment horizontal="center"/>
    </xf>
    <xf numFmtId="44" fontId="0" fillId="7" borderId="1" xfId="0" applyNumberFormat="1" applyFont="1" applyFill="1" applyBorder="1" applyAlignment="1">
      <alignment horizontal="center" vertical="center"/>
    </xf>
    <xf numFmtId="164" fontId="3" fillId="44" borderId="14" xfId="0" applyNumberFormat="1" applyFont="1" applyFill="1" applyBorder="1" applyAlignment="1">
      <alignment horizontal="center" vertical="center"/>
    </xf>
    <xf numFmtId="164" fontId="4" fillId="56" borderId="14" xfId="0" applyNumberFormat="1" applyFont="1" applyFill="1" applyBorder="1" applyAlignment="1">
      <alignment horizontal="center" vertical="center"/>
    </xf>
    <xf numFmtId="164" fontId="1" fillId="36" borderId="1" xfId="0" applyNumberFormat="1" applyFont="1" applyFill="1" applyBorder="1" applyAlignment="1">
      <alignment horizontal="center" vertical="center"/>
    </xf>
    <xf numFmtId="164" fontId="1" fillId="45" borderId="2" xfId="0" applyNumberFormat="1" applyFont="1" applyFill="1" applyBorder="1" applyAlignment="1">
      <alignment horizontal="center"/>
    </xf>
    <xf numFmtId="164" fontId="1" fillId="8" borderId="2" xfId="0" applyNumberFormat="1" applyFont="1" applyFill="1" applyBorder="1" applyAlignment="1">
      <alignment horizontal="center"/>
    </xf>
    <xf numFmtId="164" fontId="0" fillId="3" borderId="0" xfId="0" applyNumberFormat="1" applyFill="1" applyAlignment="1">
      <alignment horizontal="center" vertical="center"/>
    </xf>
    <xf numFmtId="164" fontId="0" fillId="34" borderId="0" xfId="0" applyNumberForma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3" fontId="6" fillId="7" borderId="1" xfId="0" applyNumberFormat="1" applyFont="1" applyFill="1" applyBorder="1" applyAlignment="1">
      <alignment horizontal="center" vertical="center"/>
    </xf>
    <xf numFmtId="164" fontId="6" fillId="7" borderId="0" xfId="0" applyNumberFormat="1" applyFont="1" applyFill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3" fontId="6" fillId="50" borderId="1" xfId="0" applyNumberFormat="1" applyFont="1" applyFill="1" applyBorder="1" applyAlignment="1">
      <alignment horizontal="center" vertical="center"/>
    </xf>
    <xf numFmtId="164" fontId="6" fillId="50" borderId="0" xfId="0" applyNumberFormat="1" applyFont="1" applyFill="1" applyAlignment="1">
      <alignment horizontal="center" vertical="center"/>
    </xf>
    <xf numFmtId="164" fontId="6" fillId="50" borderId="1" xfId="0" applyNumberFormat="1" applyFont="1" applyFill="1" applyBorder="1" applyAlignment="1">
      <alignment horizontal="center" vertical="center"/>
    </xf>
    <xf numFmtId="165" fontId="0" fillId="19" borderId="1" xfId="0" applyNumberFormat="1" applyFill="1" applyBorder="1" applyAlignment="1">
      <alignment horizontal="center"/>
    </xf>
    <xf numFmtId="165" fontId="0" fillId="19" borderId="1" xfId="0" applyNumberFormat="1" applyFont="1" applyFill="1" applyBorder="1" applyAlignment="1">
      <alignment horizontal="center" vertical="center"/>
    </xf>
    <xf numFmtId="166" fontId="0" fillId="2" borderId="0" xfId="0" applyNumberFormat="1" applyFill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ont="1" applyFill="1" applyBorder="1" applyAlignment="1">
      <alignment horizontal="center" vertical="center"/>
    </xf>
    <xf numFmtId="166" fontId="0" fillId="7" borderId="0" xfId="0" applyNumberFormat="1" applyFill="1" applyAlignment="1">
      <alignment horizontal="center" vertical="center"/>
    </xf>
    <xf numFmtId="166" fontId="0" fillId="7" borderId="1" xfId="0" applyNumberFormat="1" applyFill="1" applyBorder="1" applyAlignment="1">
      <alignment horizontal="center" vertical="center"/>
    </xf>
    <xf numFmtId="164" fontId="0" fillId="14" borderId="0" xfId="0" applyNumberFormat="1" applyFill="1" applyAlignment="1">
      <alignment horizontal="center" vertical="center"/>
    </xf>
    <xf numFmtId="164" fontId="0" fillId="22" borderId="0" xfId="0" applyNumberFormat="1" applyFill="1" applyAlignment="1">
      <alignment horizontal="center" vertical="center"/>
    </xf>
    <xf numFmtId="164" fontId="0" fillId="18" borderId="0" xfId="0" applyNumberFormat="1" applyFill="1" applyAlignment="1">
      <alignment horizontal="center" vertical="center"/>
    </xf>
    <xf numFmtId="0" fontId="4" fillId="40" borderId="23" xfId="0" applyFont="1" applyFill="1" applyBorder="1" applyAlignment="1">
      <alignment horizontal="center" vertical="center"/>
    </xf>
    <xf numFmtId="0" fontId="4" fillId="40" borderId="24" xfId="0" applyFont="1" applyFill="1" applyBorder="1" applyAlignment="1">
      <alignment horizontal="center" vertical="center"/>
    </xf>
    <xf numFmtId="164" fontId="0" fillId="7" borderId="7" xfId="0" applyNumberFormat="1" applyFont="1" applyFill="1" applyBorder="1" applyAlignment="1">
      <alignment horizontal="right" vertical="center"/>
    </xf>
    <xf numFmtId="164" fontId="0" fillId="7" borderId="8" xfId="0" applyNumberFormat="1" applyFont="1" applyFill="1" applyBorder="1" applyAlignment="1">
      <alignment horizontal="right" vertical="center"/>
    </xf>
    <xf numFmtId="164" fontId="0" fillId="7" borderId="9" xfId="0" applyNumberFormat="1" applyFont="1" applyFill="1" applyBorder="1" applyAlignment="1">
      <alignment horizontal="right" vertical="center"/>
    </xf>
    <xf numFmtId="164" fontId="0" fillId="7" borderId="7" xfId="0" applyNumberFormat="1" applyFill="1" applyBorder="1" applyAlignment="1">
      <alignment horizontal="right" vertical="center"/>
    </xf>
    <xf numFmtId="164" fontId="0" fillId="7" borderId="9" xfId="0" applyNumberFormat="1" applyFill="1" applyBorder="1" applyAlignment="1">
      <alignment horizontal="right" vertical="center"/>
    </xf>
    <xf numFmtId="164" fontId="0" fillId="2" borderId="7" xfId="0" applyNumberFormat="1" applyFont="1" applyFill="1" applyBorder="1" applyAlignment="1">
      <alignment horizontal="right" vertical="center"/>
    </xf>
    <xf numFmtId="164" fontId="0" fillId="2" borderId="8" xfId="0" applyNumberFormat="1" applyFont="1" applyFill="1" applyBorder="1" applyAlignment="1">
      <alignment horizontal="right" vertical="center"/>
    </xf>
    <xf numFmtId="164" fontId="0" fillId="2" borderId="9" xfId="0" applyNumberFormat="1" applyFont="1" applyFill="1" applyBorder="1" applyAlignment="1">
      <alignment horizontal="right" vertical="center"/>
    </xf>
    <xf numFmtId="164" fontId="0" fillId="14" borderId="7" xfId="0" applyNumberFormat="1" applyFont="1" applyFill="1" applyBorder="1" applyAlignment="1">
      <alignment horizontal="right" vertical="center"/>
    </xf>
    <xf numFmtId="164" fontId="0" fillId="14" borderId="8" xfId="0" applyNumberFormat="1" applyFont="1" applyFill="1" applyBorder="1" applyAlignment="1">
      <alignment horizontal="right" vertical="center"/>
    </xf>
    <xf numFmtId="164" fontId="0" fillId="14" borderId="9" xfId="0" applyNumberFormat="1" applyFont="1" applyFill="1" applyBorder="1" applyAlignment="1">
      <alignment horizontal="right" vertical="center"/>
    </xf>
    <xf numFmtId="164" fontId="0" fillId="0" borderId="7" xfId="0" applyNumberFormat="1" applyFont="1" applyBorder="1" applyAlignment="1">
      <alignment horizontal="right" vertical="center"/>
    </xf>
    <xf numFmtId="164" fontId="0" fillId="0" borderId="8" xfId="0" applyNumberFormat="1" applyFont="1" applyBorder="1" applyAlignment="1">
      <alignment horizontal="right" vertical="center"/>
    </xf>
    <xf numFmtId="164" fontId="0" fillId="0" borderId="9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40" borderId="16" xfId="0" applyFont="1" applyFill="1" applyBorder="1" applyAlignment="1">
      <alignment horizontal="center" vertical="center"/>
    </xf>
    <xf numFmtId="0" fontId="4" fillId="40" borderId="17" xfId="0" applyFont="1" applyFill="1" applyBorder="1" applyAlignment="1">
      <alignment horizontal="center" vertical="center"/>
    </xf>
    <xf numFmtId="0" fontId="4" fillId="40" borderId="18" xfId="0" applyFont="1" applyFill="1" applyBorder="1" applyAlignment="1">
      <alignment horizontal="center" vertical="center"/>
    </xf>
    <xf numFmtId="0" fontId="4" fillId="46" borderId="1" xfId="0" applyFont="1" applyFill="1" applyBorder="1" applyAlignment="1">
      <alignment horizontal="center" wrapText="1"/>
    </xf>
    <xf numFmtId="164" fontId="0" fillId="12" borderId="7" xfId="0" applyNumberFormat="1" applyFont="1" applyFill="1" applyBorder="1" applyAlignment="1">
      <alignment horizontal="right" vertical="center"/>
    </xf>
    <xf numFmtId="164" fontId="0" fillId="12" borderId="8" xfId="0" applyNumberFormat="1" applyFont="1" applyFill="1" applyBorder="1" applyAlignment="1">
      <alignment horizontal="right" vertical="center"/>
    </xf>
    <xf numFmtId="164" fontId="0" fillId="12" borderId="9" xfId="0" applyNumberFormat="1" applyFont="1" applyFill="1" applyBorder="1" applyAlignment="1">
      <alignment horizontal="right" vertical="center"/>
    </xf>
    <xf numFmtId="164" fontId="0" fillId="14" borderId="7" xfId="0" applyNumberFormat="1" applyFill="1" applyBorder="1" applyAlignment="1">
      <alignment horizontal="right"/>
    </xf>
    <xf numFmtId="164" fontId="0" fillId="14" borderId="8" xfId="0" applyNumberFormat="1" applyFill="1" applyBorder="1" applyAlignment="1">
      <alignment horizontal="right"/>
    </xf>
    <xf numFmtId="164" fontId="0" fillId="14" borderId="9" xfId="0" applyNumberFormat="1" applyFill="1" applyBorder="1" applyAlignment="1">
      <alignment horizontal="right"/>
    </xf>
    <xf numFmtId="0" fontId="1" fillId="13" borderId="5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1" fillId="11" borderId="23" xfId="0" applyFont="1" applyFill="1" applyBorder="1" applyAlignment="1">
      <alignment horizontal="center" vertical="center"/>
    </xf>
    <xf numFmtId="0" fontId="1" fillId="11" borderId="24" xfId="0" applyFont="1" applyFill="1" applyBorder="1" applyAlignment="1">
      <alignment horizontal="center" vertical="center"/>
    </xf>
    <xf numFmtId="0" fontId="1" fillId="11" borderId="16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17" fontId="1" fillId="11" borderId="16" xfId="0" applyNumberFormat="1" applyFont="1" applyFill="1" applyBorder="1" applyAlignment="1">
      <alignment horizontal="center" vertical="center"/>
    </xf>
    <xf numFmtId="17" fontId="1" fillId="11" borderId="17" xfId="0" applyNumberFormat="1" applyFont="1" applyFill="1" applyBorder="1" applyAlignment="1">
      <alignment horizontal="center" vertical="center"/>
    </xf>
    <xf numFmtId="17" fontId="1" fillId="11" borderId="18" xfId="0" applyNumberFormat="1" applyFont="1" applyFill="1" applyBorder="1" applyAlignment="1">
      <alignment horizontal="center" vertical="center"/>
    </xf>
    <xf numFmtId="0" fontId="1" fillId="13" borderId="13" xfId="0" applyFont="1" applyFill="1" applyBorder="1" applyAlignment="1">
      <alignment horizontal="center" vertical="center"/>
    </xf>
    <xf numFmtId="17" fontId="1" fillId="13" borderId="5" xfId="0" applyNumberFormat="1" applyFont="1" applyFill="1" applyBorder="1" applyAlignment="1">
      <alignment horizontal="center" vertical="center"/>
    </xf>
    <xf numFmtId="17" fontId="1" fillId="13" borderId="6" xfId="0" applyNumberFormat="1" applyFont="1" applyFill="1" applyBorder="1" applyAlignment="1">
      <alignment horizontal="center" vertical="center"/>
    </xf>
    <xf numFmtId="17" fontId="1" fillId="13" borderId="4" xfId="0" applyNumberFormat="1" applyFont="1" applyFill="1" applyBorder="1" applyAlignment="1">
      <alignment horizontal="center" vertical="center"/>
    </xf>
    <xf numFmtId="17" fontId="4" fillId="40" borderId="16" xfId="0" applyNumberFormat="1" applyFont="1" applyFill="1" applyBorder="1" applyAlignment="1">
      <alignment horizontal="center" vertical="center"/>
    </xf>
    <xf numFmtId="17" fontId="4" fillId="40" borderId="17" xfId="0" applyNumberFormat="1" applyFont="1" applyFill="1" applyBorder="1" applyAlignment="1">
      <alignment horizontal="center" vertical="center"/>
    </xf>
    <xf numFmtId="17" fontId="4" fillId="40" borderId="18" xfId="0" applyNumberFormat="1" applyFont="1" applyFill="1" applyBorder="1" applyAlignment="1">
      <alignment horizontal="center" vertical="center"/>
    </xf>
    <xf numFmtId="0" fontId="4" fillId="41" borderId="16" xfId="0" applyFont="1" applyFill="1" applyBorder="1" applyAlignment="1">
      <alignment horizontal="center" vertical="center"/>
    </xf>
    <xf numFmtId="0" fontId="4" fillId="41" borderId="17" xfId="0" applyFont="1" applyFill="1" applyBorder="1" applyAlignment="1">
      <alignment horizontal="center" vertical="center"/>
    </xf>
    <xf numFmtId="0" fontId="4" fillId="41" borderId="18" xfId="0" applyFont="1" applyFill="1" applyBorder="1" applyAlignment="1">
      <alignment horizontal="center" vertical="center"/>
    </xf>
    <xf numFmtId="164" fontId="0" fillId="19" borderId="7" xfId="0" applyNumberFormat="1" applyFont="1" applyFill="1" applyBorder="1" applyAlignment="1">
      <alignment horizontal="right" vertical="center"/>
    </xf>
    <xf numFmtId="164" fontId="0" fillId="19" borderId="8" xfId="0" applyNumberFormat="1" applyFont="1" applyFill="1" applyBorder="1" applyAlignment="1">
      <alignment horizontal="right" vertical="center"/>
    </xf>
    <xf numFmtId="164" fontId="0" fillId="19" borderId="9" xfId="0" applyNumberFormat="1" applyFont="1" applyFill="1" applyBorder="1" applyAlignment="1">
      <alignment horizontal="right" vertical="center"/>
    </xf>
    <xf numFmtId="0" fontId="4" fillId="41" borderId="23" xfId="0" applyFont="1" applyFill="1" applyBorder="1" applyAlignment="1">
      <alignment horizontal="center" vertical="center"/>
    </xf>
    <xf numFmtId="0" fontId="4" fillId="41" borderId="24" xfId="0" applyFont="1" applyFill="1" applyBorder="1" applyAlignment="1">
      <alignment horizontal="center" vertical="center"/>
    </xf>
    <xf numFmtId="17" fontId="4" fillId="41" borderId="16" xfId="0" applyNumberFormat="1" applyFont="1" applyFill="1" applyBorder="1" applyAlignment="1">
      <alignment horizontal="center" vertical="center"/>
    </xf>
    <xf numFmtId="17" fontId="4" fillId="41" borderId="17" xfId="0" applyNumberFormat="1" applyFont="1" applyFill="1" applyBorder="1" applyAlignment="1">
      <alignment horizontal="center" vertical="center"/>
    </xf>
    <xf numFmtId="17" fontId="4" fillId="41" borderId="18" xfId="0" applyNumberFormat="1" applyFont="1" applyFill="1" applyBorder="1" applyAlignment="1">
      <alignment horizontal="center" vertical="center"/>
    </xf>
    <xf numFmtId="164" fontId="0" fillId="3" borderId="7" xfId="0" applyNumberFormat="1" applyFont="1" applyFill="1" applyBorder="1" applyAlignment="1">
      <alignment horizontal="right" vertical="center"/>
    </xf>
    <xf numFmtId="164" fontId="0" fillId="3" borderId="8" xfId="0" applyNumberFormat="1" applyFont="1" applyFill="1" applyBorder="1" applyAlignment="1">
      <alignment horizontal="right" vertical="center"/>
    </xf>
    <xf numFmtId="164" fontId="0" fillId="3" borderId="9" xfId="0" applyNumberFormat="1" applyFont="1" applyFill="1" applyBorder="1" applyAlignment="1">
      <alignment horizontal="right" vertical="center"/>
    </xf>
    <xf numFmtId="17" fontId="1" fillId="5" borderId="16" xfId="0" applyNumberFormat="1" applyFont="1" applyFill="1" applyBorder="1" applyAlignment="1">
      <alignment horizontal="center" vertical="center"/>
    </xf>
    <xf numFmtId="17" fontId="1" fillId="5" borderId="17" xfId="0" applyNumberFormat="1" applyFont="1" applyFill="1" applyBorder="1" applyAlignment="1">
      <alignment horizontal="center" vertical="center"/>
    </xf>
    <xf numFmtId="17" fontId="1" fillId="5" borderId="18" xfId="0" applyNumberFormat="1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164" fontId="0" fillId="8" borderId="7" xfId="0" applyNumberFormat="1" applyFont="1" applyFill="1" applyBorder="1" applyAlignment="1">
      <alignment horizontal="right" vertical="center"/>
    </xf>
    <xf numFmtId="164" fontId="0" fillId="8" borderId="8" xfId="0" applyNumberFormat="1" applyFont="1" applyFill="1" applyBorder="1" applyAlignment="1">
      <alignment horizontal="right" vertical="center"/>
    </xf>
    <xf numFmtId="164" fontId="0" fillId="8" borderId="9" xfId="0" applyNumberFormat="1" applyFont="1" applyFill="1" applyBorder="1" applyAlignment="1">
      <alignment horizontal="right" vertical="center"/>
    </xf>
    <xf numFmtId="164" fontId="0" fillId="8" borderId="7" xfId="0" applyNumberFormat="1" applyFill="1" applyBorder="1" applyAlignment="1">
      <alignment horizontal="right"/>
    </xf>
    <xf numFmtId="164" fontId="0" fillId="8" borderId="8" xfId="0" applyNumberFormat="1" applyFill="1" applyBorder="1" applyAlignment="1">
      <alignment horizontal="right"/>
    </xf>
    <xf numFmtId="164" fontId="0" fillId="8" borderId="9" xfId="0" applyNumberFormat="1" applyFill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17" fontId="1" fillId="4" borderId="16" xfId="0" applyNumberFormat="1" applyFont="1" applyFill="1" applyBorder="1" applyAlignment="1">
      <alignment horizontal="center" vertical="center"/>
    </xf>
    <xf numFmtId="17" fontId="1" fillId="4" borderId="17" xfId="0" applyNumberFormat="1" applyFont="1" applyFill="1" applyBorder="1" applyAlignment="1">
      <alignment horizontal="center" vertical="center"/>
    </xf>
    <xf numFmtId="17" fontId="1" fillId="4" borderId="18" xfId="0" applyNumberFormat="1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17" fontId="3" fillId="48" borderId="5" xfId="0" applyNumberFormat="1" applyFont="1" applyFill="1" applyBorder="1" applyAlignment="1">
      <alignment horizontal="center" vertical="center"/>
    </xf>
    <xf numFmtId="17" fontId="3" fillId="48" borderId="6" xfId="0" applyNumberFormat="1" applyFont="1" applyFill="1" applyBorder="1" applyAlignment="1">
      <alignment horizontal="center" vertical="center"/>
    </xf>
    <xf numFmtId="17" fontId="3" fillId="48" borderId="4" xfId="0" applyNumberFormat="1" applyFont="1" applyFill="1" applyBorder="1" applyAlignment="1">
      <alignment horizontal="center" vertical="center"/>
    </xf>
    <xf numFmtId="0" fontId="3" fillId="48" borderId="5" xfId="0" applyFont="1" applyFill="1" applyBorder="1" applyAlignment="1">
      <alignment horizontal="center" vertical="center"/>
    </xf>
    <xf numFmtId="0" fontId="3" fillId="48" borderId="13" xfId="0" applyFont="1" applyFill="1" applyBorder="1" applyAlignment="1">
      <alignment horizontal="center" vertical="center"/>
    </xf>
    <xf numFmtId="164" fontId="0" fillId="14" borderId="7" xfId="0" applyNumberFormat="1" applyFill="1" applyBorder="1" applyAlignment="1">
      <alignment horizontal="right" vertical="center"/>
    </xf>
    <xf numFmtId="164" fontId="0" fillId="14" borderId="9" xfId="0" applyNumberFormat="1" applyFill="1" applyBorder="1" applyAlignment="1">
      <alignment horizontal="right" vertical="center"/>
    </xf>
    <xf numFmtId="164" fontId="0" fillId="18" borderId="7" xfId="0" applyNumberFormat="1" applyFont="1" applyFill="1" applyBorder="1" applyAlignment="1">
      <alignment horizontal="right" vertical="center"/>
    </xf>
    <xf numFmtId="164" fontId="0" fillId="18" borderId="8" xfId="0" applyNumberFormat="1" applyFont="1" applyFill="1" applyBorder="1" applyAlignment="1">
      <alignment horizontal="right" vertical="center"/>
    </xf>
    <xf numFmtId="164" fontId="0" fillId="18" borderId="9" xfId="0" applyNumberFormat="1" applyFont="1" applyFill="1" applyBorder="1" applyAlignment="1">
      <alignment horizontal="right" vertical="center"/>
    </xf>
    <xf numFmtId="164" fontId="0" fillId="22" borderId="7" xfId="0" applyNumberFormat="1" applyFont="1" applyFill="1" applyBorder="1" applyAlignment="1">
      <alignment horizontal="right" vertical="center"/>
    </xf>
    <xf numFmtId="164" fontId="0" fillId="22" borderId="8" xfId="0" applyNumberFormat="1" applyFont="1" applyFill="1" applyBorder="1" applyAlignment="1">
      <alignment horizontal="right" vertical="center"/>
    </xf>
    <xf numFmtId="164" fontId="0" fillId="22" borderId="9" xfId="0" applyNumberFormat="1" applyFont="1" applyFill="1" applyBorder="1" applyAlignment="1">
      <alignment horizontal="right" vertical="center"/>
    </xf>
    <xf numFmtId="3" fontId="0" fillId="14" borderId="7" xfId="0" applyNumberFormat="1" applyFont="1" applyFill="1" applyBorder="1" applyAlignment="1">
      <alignment horizontal="right" vertical="center"/>
    </xf>
    <xf numFmtId="3" fontId="0" fillId="14" borderId="8" xfId="0" applyNumberFormat="1" applyFont="1" applyFill="1" applyBorder="1" applyAlignment="1">
      <alignment horizontal="right" vertical="center"/>
    </xf>
    <xf numFmtId="3" fontId="0" fillId="14" borderId="9" xfId="0" applyNumberFormat="1" applyFont="1" applyFill="1" applyBorder="1" applyAlignment="1">
      <alignment horizontal="right" vertical="center"/>
    </xf>
    <xf numFmtId="0" fontId="1" fillId="20" borderId="5" xfId="0" applyFont="1" applyFill="1" applyBorder="1" applyAlignment="1">
      <alignment horizontal="center" vertical="center"/>
    </xf>
    <xf numFmtId="0" fontId="1" fillId="20" borderId="6" xfId="0" applyFont="1" applyFill="1" applyBorder="1" applyAlignment="1">
      <alignment horizontal="center" vertical="center"/>
    </xf>
    <xf numFmtId="0" fontId="1" fillId="20" borderId="4" xfId="0" applyFont="1" applyFill="1" applyBorder="1" applyAlignment="1">
      <alignment horizontal="center" vertical="center"/>
    </xf>
    <xf numFmtId="0" fontId="1" fillId="20" borderId="13" xfId="0" applyFont="1" applyFill="1" applyBorder="1" applyAlignment="1">
      <alignment horizontal="center" vertical="center"/>
    </xf>
    <xf numFmtId="17" fontId="1" fillId="20" borderId="5" xfId="0" applyNumberFormat="1" applyFont="1" applyFill="1" applyBorder="1" applyAlignment="1">
      <alignment horizontal="center" vertical="center"/>
    </xf>
    <xf numFmtId="17" fontId="1" fillId="20" borderId="6" xfId="0" applyNumberFormat="1" applyFont="1" applyFill="1" applyBorder="1" applyAlignment="1">
      <alignment horizontal="center" vertical="center"/>
    </xf>
    <xf numFmtId="17" fontId="1" fillId="20" borderId="4" xfId="0" applyNumberFormat="1" applyFont="1" applyFill="1" applyBorder="1" applyAlignment="1">
      <alignment horizontal="center" vertical="center"/>
    </xf>
    <xf numFmtId="17" fontId="1" fillId="16" borderId="5" xfId="0" applyNumberFormat="1" applyFont="1" applyFill="1" applyBorder="1" applyAlignment="1">
      <alignment horizontal="center" vertical="center"/>
    </xf>
    <xf numFmtId="17" fontId="1" fillId="16" borderId="6" xfId="0" applyNumberFormat="1" applyFont="1" applyFill="1" applyBorder="1" applyAlignment="1">
      <alignment horizontal="center" vertical="center"/>
    </xf>
    <xf numFmtId="17" fontId="1" fillId="16" borderId="4" xfId="0" applyNumberFormat="1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0" fontId="1" fillId="16" borderId="6" xfId="0" applyFont="1" applyFill="1" applyBorder="1" applyAlignment="1">
      <alignment horizontal="center" vertical="center"/>
    </xf>
    <xf numFmtId="0" fontId="1" fillId="16" borderId="10" xfId="0" applyFont="1" applyFill="1" applyBorder="1" applyAlignment="1">
      <alignment horizontal="center" vertical="center"/>
    </xf>
    <xf numFmtId="0" fontId="1" fillId="16" borderId="11" xfId="0" applyFont="1" applyFill="1" applyBorder="1" applyAlignment="1">
      <alignment horizontal="center" vertical="center"/>
    </xf>
    <xf numFmtId="17" fontId="4" fillId="49" borderId="5" xfId="0" applyNumberFormat="1" applyFont="1" applyFill="1" applyBorder="1" applyAlignment="1">
      <alignment horizontal="center" vertical="center"/>
    </xf>
    <xf numFmtId="17" fontId="4" fillId="49" borderId="6" xfId="0" applyNumberFormat="1" applyFont="1" applyFill="1" applyBorder="1" applyAlignment="1">
      <alignment horizontal="center" vertical="center"/>
    </xf>
    <xf numFmtId="17" fontId="4" fillId="49" borderId="4" xfId="0" applyNumberFormat="1" applyFont="1" applyFill="1" applyBorder="1" applyAlignment="1">
      <alignment horizontal="center" vertical="center"/>
    </xf>
    <xf numFmtId="164" fontId="0" fillId="34" borderId="7" xfId="0" applyNumberFormat="1" applyFont="1" applyFill="1" applyBorder="1" applyAlignment="1">
      <alignment horizontal="right" vertical="center"/>
    </xf>
    <xf numFmtId="164" fontId="0" fillId="34" borderId="8" xfId="0" applyNumberFormat="1" applyFont="1" applyFill="1" applyBorder="1" applyAlignment="1">
      <alignment horizontal="right" vertical="center"/>
    </xf>
    <xf numFmtId="164" fontId="0" fillId="34" borderId="9" xfId="0" applyNumberFormat="1" applyFont="1" applyFill="1" applyBorder="1" applyAlignment="1">
      <alignment horizontal="right" vertical="center"/>
    </xf>
    <xf numFmtId="164" fontId="0" fillId="34" borderId="7" xfId="0" applyNumberFormat="1" applyFill="1" applyBorder="1" applyAlignment="1">
      <alignment horizontal="right"/>
    </xf>
    <xf numFmtId="164" fontId="0" fillId="34" borderId="8" xfId="0" applyNumberFormat="1" applyFill="1" applyBorder="1" applyAlignment="1">
      <alignment horizontal="right"/>
    </xf>
    <xf numFmtId="164" fontId="0" fillId="34" borderId="9" xfId="0" applyNumberFormat="1" applyFill="1" applyBorder="1" applyAlignment="1">
      <alignment horizontal="right"/>
    </xf>
    <xf numFmtId="164" fontId="0" fillId="7" borderId="7" xfId="0" applyNumberFormat="1" applyFill="1" applyBorder="1" applyAlignment="1">
      <alignment horizontal="right"/>
    </xf>
    <xf numFmtId="164" fontId="0" fillId="7" borderId="8" xfId="0" applyNumberFormat="1" applyFill="1" applyBorder="1" applyAlignment="1">
      <alignment horizontal="right"/>
    </xf>
    <xf numFmtId="164" fontId="0" fillId="7" borderId="9" xfId="0" applyNumberFormat="1" applyFill="1" applyBorder="1" applyAlignment="1">
      <alignment horizontal="right"/>
    </xf>
    <xf numFmtId="0" fontId="4" fillId="49" borderId="16" xfId="0" applyFont="1" applyFill="1" applyBorder="1" applyAlignment="1">
      <alignment horizontal="center" vertical="center"/>
    </xf>
    <xf numFmtId="0" fontId="4" fillId="49" borderId="25" xfId="0" applyFont="1" applyFill="1" applyBorder="1" applyAlignment="1">
      <alignment horizontal="center" vertical="center"/>
    </xf>
    <xf numFmtId="0" fontId="4" fillId="49" borderId="5" xfId="0" applyFont="1" applyFill="1" applyBorder="1" applyAlignment="1">
      <alignment horizontal="center" vertical="center"/>
    </xf>
    <xf numFmtId="0" fontId="4" fillId="49" borderId="6" xfId="0" applyFont="1" applyFill="1" applyBorder="1" applyAlignment="1">
      <alignment horizontal="center" vertical="center"/>
    </xf>
    <xf numFmtId="0" fontId="4" fillId="49" borderId="4" xfId="0" applyFont="1" applyFill="1" applyBorder="1" applyAlignment="1">
      <alignment horizontal="center" vertical="center"/>
    </xf>
    <xf numFmtId="0" fontId="4" fillId="20" borderId="16" xfId="0" applyFont="1" applyFill="1" applyBorder="1" applyAlignment="1">
      <alignment horizontal="center" vertical="center"/>
    </xf>
    <xf numFmtId="0" fontId="4" fillId="20" borderId="17" xfId="0" applyFont="1" applyFill="1" applyBorder="1" applyAlignment="1">
      <alignment horizontal="center" vertical="center"/>
    </xf>
    <xf numFmtId="0" fontId="4" fillId="20" borderId="18" xfId="0" applyFont="1" applyFill="1" applyBorder="1" applyAlignment="1">
      <alignment horizontal="center" vertical="center"/>
    </xf>
    <xf numFmtId="0" fontId="1" fillId="52" borderId="5" xfId="0" applyFont="1" applyFill="1" applyBorder="1" applyAlignment="1">
      <alignment horizontal="center" vertical="center"/>
    </xf>
    <xf numFmtId="0" fontId="1" fillId="52" borderId="13" xfId="0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1" fillId="52" borderId="6" xfId="0" applyFont="1" applyFill="1" applyBorder="1" applyAlignment="1">
      <alignment horizontal="center" vertical="center"/>
    </xf>
    <xf numFmtId="0" fontId="1" fillId="52" borderId="4" xfId="0" applyFont="1" applyFill="1" applyBorder="1" applyAlignment="1">
      <alignment horizontal="center" vertical="center"/>
    </xf>
    <xf numFmtId="17" fontId="1" fillId="52" borderId="5" xfId="0" applyNumberFormat="1" applyFont="1" applyFill="1" applyBorder="1" applyAlignment="1">
      <alignment horizontal="center" vertical="center"/>
    </xf>
    <xf numFmtId="17" fontId="1" fillId="52" borderId="6" xfId="0" applyNumberFormat="1" applyFont="1" applyFill="1" applyBorder="1" applyAlignment="1">
      <alignment horizontal="center" vertical="center"/>
    </xf>
    <xf numFmtId="17" fontId="1" fillId="52" borderId="4" xfId="0" applyNumberFormat="1" applyFont="1" applyFill="1" applyBorder="1" applyAlignment="1">
      <alignment horizontal="center" vertical="center"/>
    </xf>
    <xf numFmtId="17" fontId="4" fillId="20" borderId="16" xfId="0" applyNumberFormat="1" applyFont="1" applyFill="1" applyBorder="1" applyAlignment="1">
      <alignment horizontal="center" vertical="center"/>
    </xf>
    <xf numFmtId="17" fontId="4" fillId="20" borderId="17" xfId="0" applyNumberFormat="1" applyFont="1" applyFill="1" applyBorder="1" applyAlignment="1">
      <alignment horizontal="center" vertical="center"/>
    </xf>
    <xf numFmtId="17" fontId="4" fillId="20" borderId="18" xfId="0" applyNumberFormat="1" applyFont="1" applyFill="1" applyBorder="1" applyAlignment="1">
      <alignment horizontal="center" vertical="center"/>
    </xf>
    <xf numFmtId="0" fontId="4" fillId="20" borderId="19" xfId="0" applyFont="1" applyFill="1" applyBorder="1" applyAlignment="1">
      <alignment horizontal="center" vertical="center"/>
    </xf>
    <xf numFmtId="164" fontId="0" fillId="39" borderId="7" xfId="0" applyNumberFormat="1" applyFont="1" applyFill="1" applyBorder="1" applyAlignment="1">
      <alignment horizontal="right" vertical="center"/>
    </xf>
    <xf numFmtId="164" fontId="0" fillId="39" borderId="8" xfId="0" applyNumberFormat="1" applyFont="1" applyFill="1" applyBorder="1" applyAlignment="1">
      <alignment horizontal="right" vertical="center"/>
    </xf>
    <xf numFmtId="164" fontId="0" fillId="39" borderId="9" xfId="0" applyNumberFormat="1" applyFont="1" applyFill="1" applyBorder="1" applyAlignment="1">
      <alignment horizontal="right" vertical="center"/>
    </xf>
    <xf numFmtId="164" fontId="0" fillId="50" borderId="7" xfId="0" applyNumberFormat="1" applyFont="1" applyFill="1" applyBorder="1" applyAlignment="1">
      <alignment horizontal="right" vertical="center"/>
    </xf>
    <xf numFmtId="164" fontId="0" fillId="50" borderId="9" xfId="0" applyNumberFormat="1" applyFont="1" applyFill="1" applyBorder="1" applyAlignment="1">
      <alignment horizontal="right" vertical="center"/>
    </xf>
    <xf numFmtId="164" fontId="0" fillId="29" borderId="7" xfId="0" applyNumberFormat="1" applyFont="1" applyFill="1" applyBorder="1" applyAlignment="1">
      <alignment horizontal="right" vertical="center"/>
    </xf>
    <xf numFmtId="164" fontId="0" fillId="29" borderId="8" xfId="0" applyNumberFormat="1" applyFont="1" applyFill="1" applyBorder="1" applyAlignment="1">
      <alignment horizontal="right" vertical="center"/>
    </xf>
    <xf numFmtId="164" fontId="0" fillId="29" borderId="9" xfId="0" applyNumberFormat="1" applyFont="1" applyFill="1" applyBorder="1" applyAlignment="1">
      <alignment horizontal="right" vertical="center"/>
    </xf>
    <xf numFmtId="164" fontId="0" fillId="50" borderId="8" xfId="0" applyNumberFormat="1" applyFont="1" applyFill="1" applyBorder="1" applyAlignment="1">
      <alignment horizontal="right" vertical="center"/>
    </xf>
    <xf numFmtId="164" fontId="6" fillId="7" borderId="7" xfId="0" applyNumberFormat="1" applyFont="1" applyFill="1" applyBorder="1" applyAlignment="1">
      <alignment horizontal="right" vertical="center"/>
    </xf>
    <xf numFmtId="164" fontId="6" fillId="7" borderId="8" xfId="0" applyNumberFormat="1" applyFont="1" applyFill="1" applyBorder="1" applyAlignment="1">
      <alignment horizontal="right" vertical="center"/>
    </xf>
    <xf numFmtId="164" fontId="6" fillId="7" borderId="9" xfId="0" applyNumberFormat="1" applyFont="1" applyFill="1" applyBorder="1" applyAlignment="1">
      <alignment horizontal="right" vertical="center"/>
    </xf>
    <xf numFmtId="17" fontId="4" fillId="11" borderId="16" xfId="0" applyNumberFormat="1" applyFont="1" applyFill="1" applyBorder="1" applyAlignment="1">
      <alignment horizontal="center" vertical="center"/>
    </xf>
    <xf numFmtId="17" fontId="4" fillId="11" borderId="17" xfId="0" applyNumberFormat="1" applyFont="1" applyFill="1" applyBorder="1" applyAlignment="1">
      <alignment horizontal="center" vertical="center"/>
    </xf>
    <xf numFmtId="17" fontId="4" fillId="11" borderId="18" xfId="0" applyNumberFormat="1" applyFont="1" applyFill="1" applyBorder="1" applyAlignment="1">
      <alignment horizontal="center" vertical="center"/>
    </xf>
    <xf numFmtId="164" fontId="6" fillId="50" borderId="7" xfId="0" applyNumberFormat="1" applyFont="1" applyFill="1" applyBorder="1" applyAlignment="1">
      <alignment horizontal="right" vertical="center"/>
    </xf>
    <xf numFmtId="164" fontId="6" fillId="50" borderId="8" xfId="0" applyNumberFormat="1" applyFont="1" applyFill="1" applyBorder="1" applyAlignment="1">
      <alignment horizontal="right" vertical="center"/>
    </xf>
    <xf numFmtId="164" fontId="6" fillId="50" borderId="9" xfId="0" applyNumberFormat="1" applyFont="1" applyFill="1" applyBorder="1" applyAlignment="1">
      <alignment horizontal="right" vertical="center"/>
    </xf>
    <xf numFmtId="0" fontId="4" fillId="11" borderId="16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4" fillId="11" borderId="18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 vertical="center"/>
    </xf>
    <xf numFmtId="0" fontId="4" fillId="28" borderId="17" xfId="0" applyFont="1" applyFill="1" applyBorder="1" applyAlignment="1">
      <alignment horizontal="center" vertical="center"/>
    </xf>
    <xf numFmtId="0" fontId="4" fillId="28" borderId="18" xfId="0" applyFont="1" applyFill="1" applyBorder="1" applyAlignment="1">
      <alignment horizontal="center" vertical="center"/>
    </xf>
    <xf numFmtId="17" fontId="4" fillId="28" borderId="16" xfId="0" applyNumberFormat="1" applyFont="1" applyFill="1" applyBorder="1" applyAlignment="1">
      <alignment horizontal="center" vertical="center"/>
    </xf>
    <xf numFmtId="17" fontId="4" fillId="28" borderId="17" xfId="0" applyNumberFormat="1" applyFont="1" applyFill="1" applyBorder="1" applyAlignment="1">
      <alignment horizontal="center" vertical="center"/>
    </xf>
    <xf numFmtId="17" fontId="4" fillId="28" borderId="18" xfId="0" applyNumberFormat="1" applyFont="1" applyFill="1" applyBorder="1" applyAlignment="1">
      <alignment horizontal="center" vertical="center"/>
    </xf>
    <xf numFmtId="164" fontId="0" fillId="29" borderId="7" xfId="0" applyNumberFormat="1" applyFill="1" applyBorder="1" applyAlignment="1">
      <alignment horizontal="right"/>
    </xf>
    <xf numFmtId="164" fontId="0" fillId="29" borderId="8" xfId="0" applyNumberFormat="1" applyFill="1" applyBorder="1" applyAlignment="1">
      <alignment horizontal="right"/>
    </xf>
    <xf numFmtId="164" fontId="0" fillId="29" borderId="9" xfId="0" applyNumberFormat="1" applyFill="1" applyBorder="1" applyAlignment="1">
      <alignment horizontal="right"/>
    </xf>
    <xf numFmtId="0" fontId="4" fillId="28" borderId="1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7" fontId="4" fillId="4" borderId="5" xfId="0" applyNumberFormat="1" applyFont="1" applyFill="1" applyBorder="1" applyAlignment="1">
      <alignment horizontal="center" vertical="center"/>
    </xf>
    <xf numFmtId="17" fontId="4" fillId="4" borderId="6" xfId="0" applyNumberFormat="1" applyFont="1" applyFill="1" applyBorder="1" applyAlignment="1">
      <alignment horizontal="center" vertical="center"/>
    </xf>
    <xf numFmtId="17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41" borderId="5" xfId="0" applyNumberFormat="1" applyFont="1" applyFill="1" applyBorder="1" applyAlignment="1">
      <alignment horizontal="center" vertical="center"/>
    </xf>
    <xf numFmtId="17" fontId="4" fillId="41" borderId="6" xfId="0" applyNumberFormat="1" applyFont="1" applyFill="1" applyBorder="1" applyAlignment="1">
      <alignment horizontal="center" vertical="center"/>
    </xf>
    <xf numFmtId="17" fontId="4" fillId="41" borderId="4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41" borderId="19" xfId="0" applyFont="1" applyFill="1" applyBorder="1" applyAlignment="1">
      <alignment horizontal="center" vertical="center"/>
    </xf>
    <xf numFmtId="0" fontId="4" fillId="41" borderId="5" xfId="0" applyFont="1" applyFill="1" applyBorder="1" applyAlignment="1">
      <alignment horizontal="center" vertical="center"/>
    </xf>
    <xf numFmtId="0" fontId="4" fillId="41" borderId="6" xfId="0" applyFont="1" applyFill="1" applyBorder="1" applyAlignment="1">
      <alignment horizontal="center" vertical="center"/>
    </xf>
    <xf numFmtId="0" fontId="4" fillId="41" borderId="4" xfId="0" applyFont="1" applyFill="1" applyBorder="1" applyAlignment="1">
      <alignment horizontal="center" vertical="center"/>
    </xf>
    <xf numFmtId="164" fontId="0" fillId="31" borderId="7" xfId="0" applyNumberFormat="1" applyFont="1" applyFill="1" applyBorder="1" applyAlignment="1">
      <alignment horizontal="right" vertical="center"/>
    </xf>
    <xf numFmtId="164" fontId="0" fillId="31" borderId="8" xfId="0" applyNumberFormat="1" applyFont="1" applyFill="1" applyBorder="1" applyAlignment="1">
      <alignment horizontal="right" vertical="center"/>
    </xf>
    <xf numFmtId="164" fontId="0" fillId="31" borderId="9" xfId="0" applyNumberFormat="1" applyFont="1" applyFill="1" applyBorder="1" applyAlignment="1">
      <alignment horizontal="right" vertical="center"/>
    </xf>
    <xf numFmtId="0" fontId="4" fillId="27" borderId="5" xfId="0" applyFont="1" applyFill="1" applyBorder="1" applyAlignment="1">
      <alignment horizontal="center" vertical="center"/>
    </xf>
    <xf numFmtId="0" fontId="4" fillId="27" borderId="13" xfId="0" applyFont="1" applyFill="1" applyBorder="1" applyAlignment="1">
      <alignment horizontal="center" vertical="center"/>
    </xf>
    <xf numFmtId="164" fontId="0" fillId="32" borderId="7" xfId="0" applyNumberFormat="1" applyFont="1" applyFill="1" applyBorder="1" applyAlignment="1">
      <alignment horizontal="right" vertical="center"/>
    </xf>
    <xf numFmtId="164" fontId="0" fillId="32" borderId="8" xfId="0" applyNumberFormat="1" applyFont="1" applyFill="1" applyBorder="1" applyAlignment="1">
      <alignment horizontal="right" vertical="center"/>
    </xf>
    <xf numFmtId="164" fontId="0" fillId="32" borderId="9" xfId="0" applyNumberFormat="1" applyFont="1" applyFill="1" applyBorder="1" applyAlignment="1">
      <alignment horizontal="right" vertical="center"/>
    </xf>
    <xf numFmtId="0" fontId="4" fillId="27" borderId="6" xfId="0" applyFont="1" applyFill="1" applyBorder="1" applyAlignment="1">
      <alignment horizontal="center" vertical="center"/>
    </xf>
    <xf numFmtId="0" fontId="4" fillId="27" borderId="4" xfId="0" applyFont="1" applyFill="1" applyBorder="1" applyAlignment="1">
      <alignment horizontal="center" vertical="center"/>
    </xf>
    <xf numFmtId="164" fontId="0" fillId="32" borderId="7" xfId="0" applyNumberFormat="1" applyFill="1" applyBorder="1" applyAlignment="1">
      <alignment horizontal="right"/>
    </xf>
    <xf numFmtId="164" fontId="0" fillId="32" borderId="8" xfId="0" applyNumberFormat="1" applyFill="1" applyBorder="1" applyAlignment="1">
      <alignment horizontal="right"/>
    </xf>
    <xf numFmtId="164" fontId="0" fillId="32" borderId="9" xfId="0" applyNumberFormat="1" applyFill="1" applyBorder="1" applyAlignment="1">
      <alignment horizontal="right"/>
    </xf>
    <xf numFmtId="0" fontId="4" fillId="30" borderId="5" xfId="0" applyFont="1" applyFill="1" applyBorder="1" applyAlignment="1">
      <alignment horizontal="center" vertical="center"/>
    </xf>
    <xf numFmtId="0" fontId="4" fillId="30" borderId="6" xfId="0" applyFont="1" applyFill="1" applyBorder="1" applyAlignment="1">
      <alignment horizontal="center" vertical="center"/>
    </xf>
    <xf numFmtId="0" fontId="4" fillId="30" borderId="4" xfId="0" applyFont="1" applyFill="1" applyBorder="1" applyAlignment="1">
      <alignment horizontal="center" vertical="center"/>
    </xf>
    <xf numFmtId="17" fontId="4" fillId="27" borderId="5" xfId="0" applyNumberFormat="1" applyFont="1" applyFill="1" applyBorder="1" applyAlignment="1">
      <alignment horizontal="center" vertical="center"/>
    </xf>
    <xf numFmtId="17" fontId="4" fillId="27" borderId="6" xfId="0" applyNumberFormat="1" applyFont="1" applyFill="1" applyBorder="1" applyAlignment="1">
      <alignment horizontal="center" vertical="center"/>
    </xf>
    <xf numFmtId="17" fontId="4" fillId="27" borderId="4" xfId="0" applyNumberFormat="1" applyFont="1" applyFill="1" applyBorder="1" applyAlignment="1">
      <alignment horizontal="center" vertical="center"/>
    </xf>
    <xf numFmtId="164" fontId="4" fillId="59" borderId="0" xfId="0" applyNumberFormat="1" applyFont="1" applyFill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/>
    </xf>
    <xf numFmtId="0" fontId="4" fillId="30" borderId="11" xfId="0" applyFont="1" applyFill="1" applyBorder="1" applyAlignment="1">
      <alignment horizontal="center" vertical="center"/>
    </xf>
    <xf numFmtId="17" fontId="4" fillId="30" borderId="5" xfId="0" applyNumberFormat="1" applyFont="1" applyFill="1" applyBorder="1" applyAlignment="1">
      <alignment horizontal="center" vertical="center"/>
    </xf>
    <xf numFmtId="17" fontId="4" fillId="30" borderId="6" xfId="0" applyNumberFormat="1" applyFont="1" applyFill="1" applyBorder="1" applyAlignment="1">
      <alignment horizontal="center" vertical="center"/>
    </xf>
    <xf numFmtId="17" fontId="4" fillId="30" borderId="4" xfId="0" applyNumberFormat="1" applyFont="1" applyFill="1" applyBorder="1" applyAlignment="1">
      <alignment horizontal="center" vertical="center"/>
    </xf>
    <xf numFmtId="0" fontId="0" fillId="14" borderId="7" xfId="0" applyNumberFormat="1" applyFont="1" applyFill="1" applyBorder="1" applyAlignment="1">
      <alignment horizontal="right" vertical="center"/>
    </xf>
    <xf numFmtId="0" fontId="0" fillId="14" borderId="8" xfId="0" applyNumberFormat="1" applyFont="1" applyFill="1" applyBorder="1" applyAlignment="1">
      <alignment horizontal="right" vertical="center"/>
    </xf>
    <xf numFmtId="0" fontId="0" fillId="14" borderId="9" xfId="0" applyNumberFormat="1" applyFont="1" applyFill="1" applyBorder="1" applyAlignment="1">
      <alignment horizontal="right" vertical="center"/>
    </xf>
    <xf numFmtId="0" fontId="0" fillId="7" borderId="7" xfId="0" applyNumberFormat="1" applyFont="1" applyFill="1" applyBorder="1" applyAlignment="1">
      <alignment horizontal="right" vertical="center"/>
    </xf>
    <xf numFmtId="0" fontId="0" fillId="7" borderId="8" xfId="0" applyNumberFormat="1" applyFont="1" applyFill="1" applyBorder="1" applyAlignment="1">
      <alignment horizontal="right" vertical="center"/>
    </xf>
    <xf numFmtId="0" fontId="0" fillId="7" borderId="9" xfId="0" applyNumberFormat="1" applyFont="1" applyFill="1" applyBorder="1" applyAlignment="1">
      <alignment horizontal="right" vertical="center"/>
    </xf>
    <xf numFmtId="4" fontId="0" fillId="14" borderId="7" xfId="0" applyNumberFormat="1" applyFont="1" applyFill="1" applyBorder="1" applyAlignment="1">
      <alignment horizontal="right" vertical="center"/>
    </xf>
    <xf numFmtId="4" fontId="0" fillId="14" borderId="8" xfId="0" applyNumberFormat="1" applyFont="1" applyFill="1" applyBorder="1" applyAlignment="1">
      <alignment horizontal="right" vertical="center"/>
    </xf>
    <xf numFmtId="4" fontId="0" fillId="14" borderId="9" xfId="0" applyNumberFormat="1" applyFont="1" applyFill="1" applyBorder="1" applyAlignment="1">
      <alignment horizontal="right" vertical="center"/>
    </xf>
    <xf numFmtId="4" fontId="0" fillId="0" borderId="7" xfId="0" applyNumberFormat="1" applyFont="1" applyBorder="1" applyAlignment="1">
      <alignment horizontal="right" vertical="center"/>
    </xf>
    <xf numFmtId="4" fontId="0" fillId="0" borderId="8" xfId="0" applyNumberFormat="1" applyFont="1" applyBorder="1" applyAlignment="1">
      <alignment horizontal="right" vertical="center"/>
    </xf>
    <xf numFmtId="4" fontId="0" fillId="0" borderId="9" xfId="0" applyNumberFormat="1" applyFont="1" applyBorder="1" applyAlignment="1">
      <alignment horizontal="right" vertical="center"/>
    </xf>
    <xf numFmtId="4" fontId="0" fillId="0" borderId="7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4" fillId="37" borderId="5" xfId="0" applyFont="1" applyFill="1" applyBorder="1" applyAlignment="1">
      <alignment horizontal="center" vertical="center"/>
    </xf>
    <xf numFmtId="0" fontId="4" fillId="37" borderId="6" xfId="0" applyFont="1" applyFill="1" applyBorder="1" applyAlignment="1">
      <alignment horizontal="center" vertical="center"/>
    </xf>
    <xf numFmtId="17" fontId="4" fillId="37" borderId="5" xfId="0" applyNumberFormat="1" applyFont="1" applyFill="1" applyBorder="1" applyAlignment="1">
      <alignment horizontal="center" vertical="center"/>
    </xf>
    <xf numFmtId="17" fontId="4" fillId="37" borderId="6" xfId="0" applyNumberFormat="1" applyFont="1" applyFill="1" applyBorder="1" applyAlignment="1">
      <alignment horizontal="center" vertical="center"/>
    </xf>
    <xf numFmtId="17" fontId="4" fillId="37" borderId="4" xfId="0" applyNumberFormat="1" applyFont="1" applyFill="1" applyBorder="1" applyAlignment="1">
      <alignment horizontal="center" vertical="center"/>
    </xf>
    <xf numFmtId="4" fontId="0" fillId="8" borderId="7" xfId="0" applyNumberFormat="1" applyFill="1" applyBorder="1" applyAlignment="1">
      <alignment horizontal="right"/>
    </xf>
    <xf numFmtId="4" fontId="0" fillId="8" borderId="8" xfId="0" applyNumberFormat="1" applyFill="1" applyBorder="1" applyAlignment="1">
      <alignment horizontal="right"/>
    </xf>
    <xf numFmtId="4" fontId="0" fillId="8" borderId="9" xfId="0" applyNumberFormat="1" applyFill="1" applyBorder="1" applyAlignment="1">
      <alignment horizontal="right"/>
    </xf>
    <xf numFmtId="4" fontId="0" fillId="7" borderId="7" xfId="0" applyNumberFormat="1" applyFill="1" applyBorder="1" applyAlignment="1">
      <alignment horizontal="right"/>
    </xf>
    <xf numFmtId="4" fontId="0" fillId="7" borderId="8" xfId="0" applyNumberFormat="1" applyFill="1" applyBorder="1" applyAlignment="1">
      <alignment horizontal="right"/>
    </xf>
    <xf numFmtId="4" fontId="0" fillId="7" borderId="9" xfId="0" applyNumberFormat="1" applyFill="1" applyBorder="1" applyAlignment="1">
      <alignment horizontal="right"/>
    </xf>
    <xf numFmtId="0" fontId="0" fillId="8" borderId="7" xfId="0" applyNumberFormat="1" applyFont="1" applyFill="1" applyBorder="1" applyAlignment="1">
      <alignment horizontal="right" vertical="center"/>
    </xf>
    <xf numFmtId="0" fontId="0" fillId="8" borderId="8" xfId="0" applyNumberFormat="1" applyFont="1" applyFill="1" applyBorder="1" applyAlignment="1">
      <alignment horizontal="right" vertical="center"/>
    </xf>
    <xf numFmtId="0" fontId="0" fillId="8" borderId="9" xfId="0" applyNumberFormat="1" applyFont="1" applyFill="1" applyBorder="1" applyAlignment="1">
      <alignment horizontal="right" vertical="center"/>
    </xf>
    <xf numFmtId="0" fontId="4" fillId="33" borderId="5" xfId="0" applyFont="1" applyFill="1" applyBorder="1" applyAlignment="1">
      <alignment horizontal="center" vertical="center"/>
    </xf>
    <xf numFmtId="0" fontId="4" fillId="33" borderId="6" xfId="0" applyFont="1" applyFill="1" applyBorder="1" applyAlignment="1">
      <alignment horizontal="center" vertical="center"/>
    </xf>
    <xf numFmtId="0" fontId="4" fillId="33" borderId="4" xfId="0" applyFont="1" applyFill="1" applyBorder="1" applyAlignment="1">
      <alignment horizontal="center" vertical="center"/>
    </xf>
    <xf numFmtId="4" fontId="0" fillId="7" borderId="7" xfId="0" applyNumberFormat="1" applyFont="1" applyFill="1" applyBorder="1" applyAlignment="1">
      <alignment horizontal="right" vertical="center"/>
    </xf>
    <xf numFmtId="4" fontId="0" fillId="7" borderId="8" xfId="0" applyNumberFormat="1" applyFont="1" applyFill="1" applyBorder="1" applyAlignment="1">
      <alignment horizontal="right" vertical="center"/>
    </xf>
    <xf numFmtId="4" fontId="0" fillId="7" borderId="9" xfId="0" applyNumberFormat="1" applyFont="1" applyFill="1" applyBorder="1" applyAlignment="1">
      <alignment horizontal="right" vertical="center"/>
    </xf>
    <xf numFmtId="4" fontId="0" fillId="8" borderId="7" xfId="0" applyNumberFormat="1" applyFont="1" applyFill="1" applyBorder="1" applyAlignment="1">
      <alignment horizontal="right" vertical="center"/>
    </xf>
    <xf numFmtId="4" fontId="0" fillId="8" borderId="8" xfId="0" applyNumberFormat="1" applyFont="1" applyFill="1" applyBorder="1" applyAlignment="1">
      <alignment horizontal="right" vertical="center"/>
    </xf>
    <xf numFmtId="4" fontId="0" fillId="8" borderId="9" xfId="0" applyNumberFormat="1" applyFont="1" applyFill="1" applyBorder="1" applyAlignment="1">
      <alignment horizontal="right" vertical="center"/>
    </xf>
    <xf numFmtId="3" fontId="0" fillId="0" borderId="7" xfId="0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 vertical="center"/>
    </xf>
    <xf numFmtId="3" fontId="0" fillId="0" borderId="9" xfId="0" applyNumberFormat="1" applyFont="1" applyBorder="1" applyAlignment="1">
      <alignment horizontal="right" vertical="center"/>
    </xf>
    <xf numFmtId="17" fontId="4" fillId="33" borderId="5" xfId="0" applyNumberFormat="1" applyFont="1" applyFill="1" applyBorder="1" applyAlignment="1">
      <alignment horizontal="center" vertical="center"/>
    </xf>
    <xf numFmtId="17" fontId="4" fillId="33" borderId="6" xfId="0" applyNumberFormat="1" applyFont="1" applyFill="1" applyBorder="1" applyAlignment="1">
      <alignment horizontal="center" vertical="center"/>
    </xf>
    <xf numFmtId="17" fontId="4" fillId="33" borderId="4" xfId="0" applyNumberFormat="1" applyFont="1" applyFill="1" applyBorder="1" applyAlignment="1">
      <alignment horizontal="center" vertical="center"/>
    </xf>
    <xf numFmtId="0" fontId="4" fillId="37" borderId="4" xfId="0" applyFont="1" applyFill="1" applyBorder="1" applyAlignment="1">
      <alignment horizontal="center" vertical="center"/>
    </xf>
    <xf numFmtId="0" fontId="4" fillId="37" borderId="10" xfId="0" applyFont="1" applyFill="1" applyBorder="1" applyAlignment="1">
      <alignment horizontal="center" vertical="center"/>
    </xf>
    <xf numFmtId="0" fontId="4" fillId="37" borderId="11" xfId="0" applyFont="1" applyFill="1" applyBorder="1" applyAlignment="1">
      <alignment horizontal="center" vertical="center"/>
    </xf>
    <xf numFmtId="0" fontId="4" fillId="33" borderId="13" xfId="0" applyFont="1" applyFill="1" applyBorder="1" applyAlignment="1">
      <alignment horizontal="center" vertical="center"/>
    </xf>
    <xf numFmtId="0" fontId="5" fillId="59" borderId="12" xfId="0" applyFont="1" applyFill="1" applyBorder="1" applyAlignment="1">
      <alignment horizontal="center"/>
    </xf>
    <xf numFmtId="0" fontId="5" fillId="59" borderId="6" xfId="0" applyFont="1" applyFill="1" applyBorder="1" applyAlignment="1">
      <alignment horizontal="center"/>
    </xf>
    <xf numFmtId="0" fontId="5" fillId="59" borderId="13" xfId="0" applyFont="1" applyFill="1" applyBorder="1" applyAlignment="1">
      <alignment horizontal="center"/>
    </xf>
    <xf numFmtId="164" fontId="0" fillId="29" borderId="7" xfId="0" applyNumberFormat="1" applyFill="1" applyBorder="1" applyAlignment="1">
      <alignment horizontal="right" vertical="center"/>
    </xf>
    <xf numFmtId="164" fontId="0" fillId="29" borderId="9" xfId="0" applyNumberFormat="1" applyFill="1" applyBorder="1" applyAlignment="1">
      <alignment horizontal="right" vertical="center"/>
    </xf>
    <xf numFmtId="0" fontId="4" fillId="53" borderId="5" xfId="0" applyFont="1" applyFill="1" applyBorder="1" applyAlignment="1">
      <alignment horizontal="center" vertical="center"/>
    </xf>
    <xf numFmtId="0" fontId="4" fillId="53" borderId="6" xfId="0" applyFont="1" applyFill="1" applyBorder="1" applyAlignment="1">
      <alignment horizontal="center" vertical="center"/>
    </xf>
    <xf numFmtId="0" fontId="4" fillId="53" borderId="4" xfId="0" applyFont="1" applyFill="1" applyBorder="1" applyAlignment="1">
      <alignment horizontal="center" vertical="center"/>
    </xf>
    <xf numFmtId="0" fontId="4" fillId="53" borderId="10" xfId="0" applyFont="1" applyFill="1" applyBorder="1" applyAlignment="1">
      <alignment horizontal="center" vertical="center"/>
    </xf>
    <xf numFmtId="0" fontId="4" fillId="53" borderId="11" xfId="0" applyFont="1" applyFill="1" applyBorder="1" applyAlignment="1">
      <alignment horizontal="center" vertical="center"/>
    </xf>
    <xf numFmtId="0" fontId="4" fillId="40" borderId="5" xfId="0" applyFont="1" applyFill="1" applyBorder="1" applyAlignment="1">
      <alignment horizontal="center" vertical="center"/>
    </xf>
    <xf numFmtId="0" fontId="4" fillId="40" borderId="6" xfId="0" applyFont="1" applyFill="1" applyBorder="1" applyAlignment="1">
      <alignment horizontal="center" vertical="center"/>
    </xf>
    <xf numFmtId="0" fontId="4" fillId="40" borderId="4" xfId="0" applyFont="1" applyFill="1" applyBorder="1" applyAlignment="1">
      <alignment horizontal="center" vertical="center"/>
    </xf>
    <xf numFmtId="0" fontId="4" fillId="40" borderId="13" xfId="0" applyFont="1" applyFill="1" applyBorder="1" applyAlignment="1">
      <alignment horizontal="center" vertical="center"/>
    </xf>
    <xf numFmtId="164" fontId="0" fillId="58" borderId="7" xfId="0" applyNumberFormat="1" applyFont="1" applyFill="1" applyBorder="1" applyAlignment="1">
      <alignment horizontal="right" vertical="center"/>
    </xf>
    <xf numFmtId="164" fontId="0" fillId="58" borderId="8" xfId="0" applyNumberFormat="1" applyFont="1" applyFill="1" applyBorder="1" applyAlignment="1">
      <alignment horizontal="right" vertical="center"/>
    </xf>
    <xf numFmtId="164" fontId="0" fillId="58" borderId="9" xfId="0" applyNumberFormat="1" applyFont="1" applyFill="1" applyBorder="1" applyAlignment="1">
      <alignment horizontal="right" vertical="center"/>
    </xf>
    <xf numFmtId="17" fontId="4" fillId="53" borderId="5" xfId="0" applyNumberFormat="1" applyFont="1" applyFill="1" applyBorder="1" applyAlignment="1">
      <alignment horizontal="center" vertical="center"/>
    </xf>
    <xf numFmtId="17" fontId="4" fillId="53" borderId="6" xfId="0" applyNumberFormat="1" applyFont="1" applyFill="1" applyBorder="1" applyAlignment="1">
      <alignment horizontal="center" vertical="center"/>
    </xf>
    <xf numFmtId="17" fontId="4" fillId="53" borderId="4" xfId="0" applyNumberFormat="1" applyFont="1" applyFill="1" applyBorder="1" applyAlignment="1">
      <alignment horizontal="center" vertical="center"/>
    </xf>
    <xf numFmtId="164" fontId="0" fillId="3" borderId="7" xfId="0" applyNumberFormat="1" applyFont="1" applyFill="1" applyBorder="1" applyAlignment="1">
      <alignment horizontal="center" vertical="center"/>
    </xf>
    <xf numFmtId="164" fontId="0" fillId="3" borderId="8" xfId="0" applyNumberFormat="1" applyFont="1" applyFill="1" applyBorder="1" applyAlignment="1">
      <alignment horizontal="center" vertical="center"/>
    </xf>
    <xf numFmtId="164" fontId="0" fillId="3" borderId="9" xfId="0" applyNumberFormat="1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42" borderId="2" xfId="0" applyFont="1" applyFill="1" applyBorder="1" applyAlignment="1">
      <alignment horizontal="center" vertical="center"/>
    </xf>
    <xf numFmtId="164" fontId="0" fillId="7" borderId="7" xfId="0" applyNumberFormat="1" applyFont="1" applyFill="1" applyBorder="1" applyAlignment="1">
      <alignment horizontal="center" vertical="center"/>
    </xf>
    <xf numFmtId="164" fontId="0" fillId="7" borderId="8" xfId="0" applyNumberFormat="1" applyFont="1" applyFill="1" applyBorder="1" applyAlignment="1">
      <alignment horizontal="center" vertical="center"/>
    </xf>
    <xf numFmtId="164" fontId="0" fillId="7" borderId="9" xfId="0" applyNumberFormat="1" applyFont="1" applyFill="1" applyBorder="1" applyAlignment="1">
      <alignment horizontal="center" vertical="center"/>
    </xf>
    <xf numFmtId="0" fontId="1" fillId="42" borderId="14" xfId="0" applyFont="1" applyFill="1" applyBorder="1" applyAlignment="1">
      <alignment horizontal="center" vertical="center"/>
    </xf>
    <xf numFmtId="0" fontId="1" fillId="42" borderId="21" xfId="0" applyFont="1" applyFill="1" applyBorder="1" applyAlignment="1">
      <alignment horizontal="center" vertical="center"/>
    </xf>
    <xf numFmtId="0" fontId="1" fillId="42" borderId="22" xfId="0" applyFont="1" applyFill="1" applyBorder="1" applyAlignment="1">
      <alignment horizontal="center" vertical="center"/>
    </xf>
    <xf numFmtId="0" fontId="1" fillId="42" borderId="26" xfId="0" applyFont="1" applyFill="1" applyBorder="1" applyAlignment="1">
      <alignment horizontal="center" vertical="center"/>
    </xf>
    <xf numFmtId="0" fontId="1" fillId="42" borderId="27" xfId="0" applyFont="1" applyFill="1" applyBorder="1" applyAlignment="1">
      <alignment horizontal="center" vertical="center"/>
    </xf>
    <xf numFmtId="0" fontId="1" fillId="42" borderId="28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17" fontId="1" fillId="42" borderId="2" xfId="0" applyNumberFormat="1" applyFont="1" applyFill="1" applyBorder="1" applyAlignment="1">
      <alignment horizontal="center" vertical="center"/>
    </xf>
    <xf numFmtId="164" fontId="0" fillId="34" borderId="7" xfId="0" applyNumberFormat="1" applyFill="1" applyBorder="1" applyAlignment="1">
      <alignment horizontal="center"/>
    </xf>
    <xf numFmtId="164" fontId="0" fillId="34" borderId="8" xfId="0" applyNumberFormat="1" applyFill="1" applyBorder="1" applyAlignment="1">
      <alignment horizontal="center"/>
    </xf>
    <xf numFmtId="164" fontId="0" fillId="34" borderId="9" xfId="0" applyNumberFormat="1" applyFill="1" applyBorder="1" applyAlignment="1">
      <alignment horizontal="center"/>
    </xf>
    <xf numFmtId="164" fontId="0" fillId="34" borderId="7" xfId="0" applyNumberFormat="1" applyFont="1" applyFill="1" applyBorder="1" applyAlignment="1">
      <alignment horizontal="center" vertical="center"/>
    </xf>
    <xf numFmtId="164" fontId="0" fillId="34" borderId="8" xfId="0" applyNumberFormat="1" applyFont="1" applyFill="1" applyBorder="1" applyAlignment="1">
      <alignment horizontal="center" vertical="center"/>
    </xf>
    <xf numFmtId="164" fontId="0" fillId="34" borderId="9" xfId="0" applyNumberFormat="1" applyFont="1" applyFill="1" applyBorder="1" applyAlignment="1">
      <alignment horizontal="center" vertical="center"/>
    </xf>
    <xf numFmtId="0" fontId="4" fillId="41" borderId="13" xfId="0" applyFont="1" applyFill="1" applyBorder="1" applyAlignment="1">
      <alignment horizontal="center" vertical="center"/>
    </xf>
    <xf numFmtId="164" fontId="0" fillId="8" borderId="7" xfId="0" applyNumberFormat="1" applyFont="1" applyFill="1" applyBorder="1" applyAlignment="1">
      <alignment horizontal="center" vertical="center"/>
    </xf>
    <xf numFmtId="164" fontId="0" fillId="8" borderId="8" xfId="0" applyNumberFormat="1" applyFont="1" applyFill="1" applyBorder="1" applyAlignment="1">
      <alignment horizontal="center" vertical="center"/>
    </xf>
    <xf numFmtId="164" fontId="0" fillId="8" borderId="9" xfId="0" applyNumberFormat="1" applyFont="1" applyFill="1" applyBorder="1" applyAlignment="1">
      <alignment horizontal="center" vertical="center"/>
    </xf>
    <xf numFmtId="0" fontId="4" fillId="55" borderId="2" xfId="0" applyFont="1" applyFill="1" applyBorder="1" applyAlignment="1">
      <alignment horizontal="center" vertical="center"/>
    </xf>
    <xf numFmtId="0" fontId="4" fillId="55" borderId="26" xfId="0" applyFont="1" applyFill="1" applyBorder="1" applyAlignment="1">
      <alignment horizontal="center" vertical="center"/>
    </xf>
    <xf numFmtId="0" fontId="4" fillId="55" borderId="27" xfId="0" applyFont="1" applyFill="1" applyBorder="1" applyAlignment="1">
      <alignment horizontal="center" vertical="center"/>
    </xf>
    <xf numFmtId="0" fontId="4" fillId="55" borderId="28" xfId="0" applyFont="1" applyFill="1" applyBorder="1" applyAlignment="1">
      <alignment horizontal="center" vertical="center"/>
    </xf>
    <xf numFmtId="17" fontId="4" fillId="55" borderId="2" xfId="0" applyNumberFormat="1" applyFont="1" applyFill="1" applyBorder="1" applyAlignment="1">
      <alignment horizontal="center" vertical="center"/>
    </xf>
    <xf numFmtId="164" fontId="0" fillId="36" borderId="7" xfId="0" applyNumberFormat="1" applyFont="1" applyFill="1" applyBorder="1" applyAlignment="1">
      <alignment horizontal="right" vertical="center"/>
    </xf>
    <xf numFmtId="164" fontId="0" fillId="36" borderId="8" xfId="0" applyNumberFormat="1" applyFont="1" applyFill="1" applyBorder="1" applyAlignment="1">
      <alignment horizontal="right" vertical="center"/>
    </xf>
    <xf numFmtId="164" fontId="0" fillId="36" borderId="9" xfId="0" applyNumberFormat="1" applyFont="1" applyFill="1" applyBorder="1" applyAlignment="1">
      <alignment horizontal="right" vertical="center"/>
    </xf>
    <xf numFmtId="0" fontId="4" fillId="35" borderId="5" xfId="0" applyFont="1" applyFill="1" applyBorder="1" applyAlignment="1">
      <alignment horizontal="center" vertical="center"/>
    </xf>
    <xf numFmtId="0" fontId="4" fillId="35" borderId="6" xfId="0" applyFont="1" applyFill="1" applyBorder="1" applyAlignment="1">
      <alignment horizontal="center" vertical="center"/>
    </xf>
    <xf numFmtId="17" fontId="4" fillId="35" borderId="5" xfId="0" applyNumberFormat="1" applyFont="1" applyFill="1" applyBorder="1" applyAlignment="1">
      <alignment horizontal="center" vertical="center"/>
    </xf>
    <xf numFmtId="17" fontId="4" fillId="35" borderId="6" xfId="0" applyNumberFormat="1" applyFont="1" applyFill="1" applyBorder="1" applyAlignment="1">
      <alignment horizontal="center" vertical="center"/>
    </xf>
    <xf numFmtId="17" fontId="4" fillId="35" borderId="4" xfId="0" applyNumberFormat="1" applyFont="1" applyFill="1" applyBorder="1" applyAlignment="1">
      <alignment horizontal="center" vertical="center"/>
    </xf>
    <xf numFmtId="0" fontId="4" fillId="35" borderId="4" xfId="0" applyFont="1" applyFill="1" applyBorder="1" applyAlignment="1">
      <alignment horizontal="center" vertical="center"/>
    </xf>
    <xf numFmtId="164" fontId="0" fillId="45" borderId="7" xfId="0" applyNumberFormat="1" applyFont="1" applyFill="1" applyBorder="1" applyAlignment="1">
      <alignment horizontal="right" vertical="center"/>
    </xf>
    <xf numFmtId="164" fontId="0" fillId="45" borderId="8" xfId="0" applyNumberFormat="1" applyFont="1" applyFill="1" applyBorder="1" applyAlignment="1">
      <alignment horizontal="right" vertical="center"/>
    </xf>
    <xf numFmtId="164" fontId="0" fillId="45" borderId="9" xfId="0" applyNumberFormat="1" applyFont="1" applyFill="1" applyBorder="1" applyAlignment="1">
      <alignment horizontal="right" vertical="center"/>
    </xf>
    <xf numFmtId="0" fontId="4" fillId="43" borderId="14" xfId="0" applyFont="1" applyFill="1" applyBorder="1" applyAlignment="1">
      <alignment horizontal="center" vertical="center"/>
    </xf>
    <xf numFmtId="0" fontId="4" fillId="43" borderId="21" xfId="0" applyFont="1" applyFill="1" applyBorder="1" applyAlignment="1">
      <alignment horizontal="center" vertical="center"/>
    </xf>
    <xf numFmtId="0" fontId="4" fillId="43" borderId="22" xfId="0" applyFont="1" applyFill="1" applyBorder="1" applyAlignment="1">
      <alignment horizontal="center" vertical="center"/>
    </xf>
    <xf numFmtId="0" fontId="4" fillId="35" borderId="13" xfId="0" applyFont="1" applyFill="1" applyBorder="1" applyAlignment="1">
      <alignment horizontal="center" vertical="center"/>
    </xf>
    <xf numFmtId="164" fontId="0" fillId="45" borderId="7" xfId="0" applyNumberFormat="1" applyFont="1" applyFill="1" applyBorder="1" applyAlignment="1">
      <alignment horizontal="center" vertical="center"/>
    </xf>
    <xf numFmtId="164" fontId="0" fillId="45" borderId="8" xfId="0" applyNumberFormat="1" applyFont="1" applyFill="1" applyBorder="1" applyAlignment="1">
      <alignment horizontal="center" vertical="center"/>
    </xf>
    <xf numFmtId="164" fontId="0" fillId="45" borderId="9" xfId="0" applyNumberFormat="1" applyFont="1" applyFill="1" applyBorder="1" applyAlignment="1">
      <alignment horizontal="center" vertical="center"/>
    </xf>
    <xf numFmtId="17" fontId="4" fillId="43" borderId="2" xfId="0" applyNumberFormat="1" applyFont="1" applyFill="1" applyBorder="1" applyAlignment="1">
      <alignment horizontal="center" vertical="center"/>
    </xf>
    <xf numFmtId="0" fontId="4" fillId="4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  <color rgb="FFF7E7FF"/>
      <color rgb="FFEDC9FF"/>
      <color rgb="FFF8CBAD"/>
      <color rgb="FFF5BC95"/>
      <color rgb="FF73350B"/>
      <color rgb="FFBF5913"/>
      <color rgb="FFFC5ABA"/>
      <color rgb="FFFFD5D5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4"/>
  <sheetViews>
    <sheetView topLeftCell="I4" workbookViewId="0">
      <selection activeCell="O37" sqref="O37"/>
    </sheetView>
  </sheetViews>
  <sheetFormatPr defaultRowHeight="15" x14ac:dyDescent="0.25"/>
  <cols>
    <col min="1" max="1" width="15.85546875" bestFit="1" customWidth="1"/>
    <col min="2" max="2" width="13.140625" bestFit="1" customWidth="1"/>
    <col min="3" max="3" width="16.42578125" bestFit="1" customWidth="1"/>
    <col min="4" max="4" width="15.42578125" style="191" bestFit="1" customWidth="1"/>
    <col min="5" max="5" width="13.140625" bestFit="1" customWidth="1"/>
    <col min="6" max="6" width="16.42578125" bestFit="1" customWidth="1"/>
    <col min="7" max="7" width="14.42578125" style="191" bestFit="1" customWidth="1"/>
    <col min="8" max="8" width="13.140625" bestFit="1" customWidth="1"/>
    <col min="9" max="9" width="16.42578125" bestFit="1" customWidth="1"/>
    <col min="10" max="10" width="14.42578125" style="191" bestFit="1" customWidth="1"/>
    <col min="11" max="11" width="13.140625" bestFit="1" customWidth="1"/>
    <col min="12" max="12" width="16.42578125" bestFit="1" customWidth="1"/>
    <col min="13" max="13" width="14.42578125" style="191" bestFit="1" customWidth="1"/>
    <col min="14" max="14" width="13.140625" bestFit="1" customWidth="1"/>
    <col min="15" max="15" width="16.42578125" bestFit="1" customWidth="1"/>
    <col min="16" max="16" width="14.42578125" style="191" bestFit="1" customWidth="1"/>
    <col min="17" max="17" width="13.140625" bestFit="1" customWidth="1"/>
    <col min="18" max="18" width="16.42578125" bestFit="1" customWidth="1"/>
    <col min="19" max="19" width="14.42578125" style="191" bestFit="1" customWidth="1"/>
    <col min="20" max="20" width="13.140625" bestFit="1" customWidth="1"/>
    <col min="21" max="21" width="16.42578125" bestFit="1" customWidth="1"/>
    <col min="22" max="22" width="14.42578125" style="191" bestFit="1" customWidth="1"/>
    <col min="23" max="23" width="13.140625" bestFit="1" customWidth="1"/>
    <col min="24" max="24" width="16.42578125" bestFit="1" customWidth="1"/>
    <col min="25" max="25" width="14.42578125" style="191" bestFit="1" customWidth="1"/>
    <col min="26" max="26" width="13.140625" bestFit="1" customWidth="1"/>
    <col min="27" max="27" width="16.42578125" bestFit="1" customWidth="1"/>
    <col min="28" max="28" width="14.42578125" style="191" bestFit="1" customWidth="1"/>
    <col min="29" max="29" width="13.140625" bestFit="1" customWidth="1"/>
    <col min="30" max="30" width="16.42578125" bestFit="1" customWidth="1"/>
    <col min="31" max="31" width="14.42578125" style="191" bestFit="1" customWidth="1"/>
    <col min="32" max="32" width="13.140625" bestFit="1" customWidth="1"/>
    <col min="33" max="33" width="16.42578125" bestFit="1" customWidth="1"/>
    <col min="34" max="34" width="14.42578125" style="191" bestFit="1" customWidth="1"/>
    <col min="35" max="35" width="13.140625" bestFit="1" customWidth="1"/>
    <col min="36" max="36" width="16.42578125" bestFit="1" customWidth="1"/>
    <col min="37" max="37" width="13.140625" style="191" bestFit="1" customWidth="1"/>
    <col min="38" max="38" width="15.5703125" customWidth="1"/>
    <col min="39" max="39" width="16.42578125" bestFit="1" customWidth="1"/>
    <col min="40" max="40" width="13.140625" style="191" customWidth="1"/>
    <col min="41" max="41" width="13.140625" bestFit="1" customWidth="1"/>
    <col min="42" max="42" width="16.42578125" bestFit="1" customWidth="1"/>
    <col min="43" max="43" width="13.140625" style="191" bestFit="1" customWidth="1"/>
    <col min="44" max="44" width="14.140625" customWidth="1"/>
    <col min="45" max="45" width="18.140625" style="191" customWidth="1"/>
    <col min="46" max="46" width="17.28515625" customWidth="1"/>
    <col min="47" max="47" width="13.140625" bestFit="1" customWidth="1"/>
    <col min="48" max="48" width="15.42578125" style="191" bestFit="1" customWidth="1"/>
  </cols>
  <sheetData>
    <row r="1" spans="1:48" ht="27" thickBot="1" x14ac:dyDescent="0.45">
      <c r="A1" s="386" t="s">
        <v>156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96"/>
      <c r="M1" s="367" t="s">
        <v>32</v>
      </c>
      <c r="N1" s="368"/>
      <c r="O1" s="368"/>
      <c r="P1" s="368"/>
      <c r="Q1" s="368"/>
      <c r="R1" s="368"/>
      <c r="S1" s="368"/>
      <c r="T1" s="368"/>
      <c r="U1" s="368"/>
      <c r="V1" s="395"/>
      <c r="W1" s="389" t="s">
        <v>32</v>
      </c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389"/>
      <c r="AI1" s="367" t="s">
        <v>32</v>
      </c>
      <c r="AJ1" s="368"/>
      <c r="AK1" s="368"/>
      <c r="AL1" s="368"/>
      <c r="AM1" s="368"/>
      <c r="AN1" s="368"/>
      <c r="AO1" s="368"/>
      <c r="AP1" s="368"/>
      <c r="AQ1" s="368"/>
      <c r="AR1" s="368"/>
      <c r="AS1" s="369"/>
      <c r="AT1" s="90"/>
    </row>
    <row r="2" spans="1:48" ht="15.75" customHeight="1" thickBot="1" x14ac:dyDescent="0.3">
      <c r="A2" s="154" t="s">
        <v>16</v>
      </c>
      <c r="B2" s="397" t="s">
        <v>0</v>
      </c>
      <c r="C2" s="398"/>
      <c r="D2" s="399"/>
      <c r="E2" s="392" t="s">
        <v>1</v>
      </c>
      <c r="F2" s="393"/>
      <c r="G2" s="394"/>
      <c r="H2" s="392" t="s">
        <v>2</v>
      </c>
      <c r="I2" s="393"/>
      <c r="J2" s="394"/>
      <c r="K2" s="392" t="s">
        <v>3</v>
      </c>
      <c r="L2" s="393"/>
      <c r="M2" s="394"/>
      <c r="N2" s="392" t="s">
        <v>4</v>
      </c>
      <c r="O2" s="393"/>
      <c r="P2" s="394"/>
      <c r="Q2" s="392" t="s">
        <v>5</v>
      </c>
      <c r="R2" s="393"/>
      <c r="S2" s="394"/>
      <c r="T2" s="392" t="s">
        <v>6</v>
      </c>
      <c r="U2" s="393"/>
      <c r="V2" s="394"/>
      <c r="W2" s="392" t="s">
        <v>7</v>
      </c>
      <c r="X2" s="393"/>
      <c r="Y2" s="394"/>
      <c r="Z2" s="392" t="s">
        <v>8</v>
      </c>
      <c r="AA2" s="393"/>
      <c r="AB2" s="394"/>
      <c r="AC2" s="392" t="s">
        <v>9</v>
      </c>
      <c r="AD2" s="393"/>
      <c r="AE2" s="394"/>
      <c r="AF2" s="392" t="s">
        <v>10</v>
      </c>
      <c r="AG2" s="393"/>
      <c r="AH2" s="394"/>
      <c r="AI2" s="392" t="s">
        <v>24</v>
      </c>
      <c r="AJ2" s="393"/>
      <c r="AK2" s="393"/>
      <c r="AL2" s="392" t="s">
        <v>25</v>
      </c>
      <c r="AM2" s="393"/>
      <c r="AN2" s="393"/>
      <c r="AO2" s="392" t="s">
        <v>26</v>
      </c>
      <c r="AP2" s="393"/>
      <c r="AQ2" s="393"/>
      <c r="AR2" s="390" t="s">
        <v>11</v>
      </c>
      <c r="AS2" s="391"/>
    </row>
    <row r="3" spans="1:48" ht="15" customHeight="1" x14ac:dyDescent="0.25">
      <c r="A3" s="36"/>
      <c r="B3" s="36" t="s">
        <v>17</v>
      </c>
      <c r="C3" s="37" t="s">
        <v>19</v>
      </c>
      <c r="D3" s="203" t="s">
        <v>20</v>
      </c>
      <c r="E3" s="36" t="s">
        <v>17</v>
      </c>
      <c r="F3" s="37" t="s">
        <v>19</v>
      </c>
      <c r="G3" s="203" t="s">
        <v>20</v>
      </c>
      <c r="H3" s="36" t="s">
        <v>17</v>
      </c>
      <c r="I3" s="37" t="s">
        <v>19</v>
      </c>
      <c r="J3" s="203" t="s">
        <v>20</v>
      </c>
      <c r="K3" s="36" t="s">
        <v>17</v>
      </c>
      <c r="L3" s="37" t="s">
        <v>19</v>
      </c>
      <c r="M3" s="203" t="s">
        <v>20</v>
      </c>
      <c r="N3" s="36" t="s">
        <v>17</v>
      </c>
      <c r="O3" s="37" t="s">
        <v>19</v>
      </c>
      <c r="P3" s="203" t="s">
        <v>20</v>
      </c>
      <c r="Q3" s="36" t="s">
        <v>17</v>
      </c>
      <c r="R3" s="37" t="s">
        <v>19</v>
      </c>
      <c r="S3" s="203" t="s">
        <v>20</v>
      </c>
      <c r="T3" s="36" t="s">
        <v>17</v>
      </c>
      <c r="U3" s="37" t="s">
        <v>19</v>
      </c>
      <c r="V3" s="203" t="s">
        <v>20</v>
      </c>
      <c r="W3" s="36" t="s">
        <v>17</v>
      </c>
      <c r="X3" s="37" t="s">
        <v>19</v>
      </c>
      <c r="Y3" s="203" t="s">
        <v>20</v>
      </c>
      <c r="Z3" s="36" t="s">
        <v>17</v>
      </c>
      <c r="AA3" s="37" t="s">
        <v>19</v>
      </c>
      <c r="AB3" s="203" t="s">
        <v>20</v>
      </c>
      <c r="AC3" s="36" t="s">
        <v>17</v>
      </c>
      <c r="AD3" s="37" t="s">
        <v>19</v>
      </c>
      <c r="AE3" s="203" t="s">
        <v>20</v>
      </c>
      <c r="AF3" s="36" t="s">
        <v>17</v>
      </c>
      <c r="AG3" s="37" t="s">
        <v>19</v>
      </c>
      <c r="AH3" s="203" t="s">
        <v>20</v>
      </c>
      <c r="AI3" s="36" t="s">
        <v>17</v>
      </c>
      <c r="AJ3" s="37" t="s">
        <v>19</v>
      </c>
      <c r="AK3" s="203" t="s">
        <v>20</v>
      </c>
      <c r="AL3" s="36" t="s">
        <v>17</v>
      </c>
      <c r="AM3" s="37" t="s">
        <v>19</v>
      </c>
      <c r="AN3" s="203" t="s">
        <v>20</v>
      </c>
      <c r="AO3" s="36" t="s">
        <v>17</v>
      </c>
      <c r="AP3" s="37" t="s">
        <v>19</v>
      </c>
      <c r="AQ3" s="203" t="s">
        <v>20</v>
      </c>
      <c r="AR3" s="36" t="s">
        <v>17</v>
      </c>
      <c r="AS3" s="203" t="s">
        <v>18</v>
      </c>
    </row>
    <row r="4" spans="1:48" ht="15" customHeight="1" x14ac:dyDescent="0.25">
      <c r="A4" s="38" t="s">
        <v>12</v>
      </c>
      <c r="B4" s="5">
        <v>49997</v>
      </c>
      <c r="C4" s="1">
        <v>2.40964</v>
      </c>
      <c r="D4" s="202">
        <v>120474.7</v>
      </c>
      <c r="E4" s="39">
        <v>48274</v>
      </c>
      <c r="F4" s="40">
        <v>2.40964</v>
      </c>
      <c r="G4" s="207">
        <v>116322.89</v>
      </c>
      <c r="H4" s="5">
        <v>51757</v>
      </c>
      <c r="I4" s="1">
        <v>2.40964</v>
      </c>
      <c r="J4" s="199">
        <v>127795.06</v>
      </c>
      <c r="K4" s="39">
        <v>50747</v>
      </c>
      <c r="L4" s="40">
        <v>2.4691399999999999</v>
      </c>
      <c r="M4" s="207">
        <v>125301.23</v>
      </c>
      <c r="N4" s="3">
        <v>53327</v>
      </c>
      <c r="O4" s="35">
        <v>2.4691399999999999</v>
      </c>
      <c r="P4" s="213">
        <v>131671.6</v>
      </c>
      <c r="Q4" s="39">
        <v>51653</v>
      </c>
      <c r="R4" s="40">
        <v>2.4691399999999999</v>
      </c>
      <c r="S4" s="207">
        <v>127538.27</v>
      </c>
      <c r="T4" s="3">
        <v>54362</v>
      </c>
      <c r="U4" s="35">
        <v>2.4691399999999999</v>
      </c>
      <c r="V4" s="212">
        <v>134227.16</v>
      </c>
      <c r="W4" s="39">
        <v>54311</v>
      </c>
      <c r="X4" s="40">
        <v>2.4691399999999999</v>
      </c>
      <c r="Y4" s="207">
        <v>134101.23000000001</v>
      </c>
      <c r="Z4" s="3">
        <v>51568</v>
      </c>
      <c r="AA4" s="35">
        <v>2.4691399999999999</v>
      </c>
      <c r="AB4" s="212">
        <v>127328.4</v>
      </c>
      <c r="AC4" s="39">
        <v>55682</v>
      </c>
      <c r="AD4" s="40">
        <v>2.4691399999999999</v>
      </c>
      <c r="AE4" s="207">
        <v>137486.42000000001</v>
      </c>
      <c r="AF4" s="3">
        <v>52846</v>
      </c>
      <c r="AG4" s="35">
        <v>2.4691399999999999</v>
      </c>
      <c r="AH4" s="212">
        <v>130483.95</v>
      </c>
      <c r="AI4" s="39">
        <v>15327</v>
      </c>
      <c r="AJ4" s="40">
        <v>2.4691399999999999</v>
      </c>
      <c r="AK4" s="207">
        <v>37844.44</v>
      </c>
      <c r="AL4" s="20">
        <v>15453</v>
      </c>
      <c r="AM4" s="35">
        <v>2.4691399999999999</v>
      </c>
      <c r="AN4" s="189">
        <v>38155.56</v>
      </c>
      <c r="AO4" s="39">
        <v>16372</v>
      </c>
      <c r="AP4" s="40">
        <v>2.4691399999999999</v>
      </c>
      <c r="AQ4" s="207">
        <v>40424.69</v>
      </c>
      <c r="AR4" s="20">
        <f>B4+E4+H4+K4+N4+Q4+T4+W4+Z4+AC4+AF4+AI4+AL4+AO4</f>
        <v>621676</v>
      </c>
      <c r="AS4" s="189">
        <f>D4+G4+J4+M4+P4+S4+V4+Y4+AB4+AE4+AH4+AK4+AN4+AQ4</f>
        <v>1529155.5999999999</v>
      </c>
    </row>
    <row r="5" spans="1:48" ht="15" customHeight="1" x14ac:dyDescent="0.25">
      <c r="A5" s="38" t="s">
        <v>13</v>
      </c>
      <c r="B5" s="7">
        <v>49937</v>
      </c>
      <c r="C5" s="10">
        <v>8.4578299999999995</v>
      </c>
      <c r="D5" s="202">
        <v>422358.72</v>
      </c>
      <c r="E5" s="39">
        <v>48163</v>
      </c>
      <c r="F5" s="41">
        <v>8.4578299999999995</v>
      </c>
      <c r="G5" s="207">
        <v>407354.53</v>
      </c>
      <c r="H5" s="5">
        <v>51693</v>
      </c>
      <c r="I5" s="10">
        <v>8.4578299999999995</v>
      </c>
      <c r="J5" s="199">
        <v>448006</v>
      </c>
      <c r="K5" s="39">
        <v>50650</v>
      </c>
      <c r="L5" s="41">
        <v>8.6666699999999999</v>
      </c>
      <c r="M5" s="207">
        <v>438966.67</v>
      </c>
      <c r="N5" s="3">
        <v>53222</v>
      </c>
      <c r="O5" s="43">
        <v>8.6666699999999999</v>
      </c>
      <c r="P5" s="212">
        <v>461257.33</v>
      </c>
      <c r="Q5" s="39">
        <v>51579</v>
      </c>
      <c r="R5" s="41">
        <v>8.6666699999999999</v>
      </c>
      <c r="S5" s="207">
        <v>447018</v>
      </c>
      <c r="T5" s="3">
        <v>54290</v>
      </c>
      <c r="U5" s="43">
        <v>8.6666699999999999</v>
      </c>
      <c r="V5" s="212">
        <v>470513.33</v>
      </c>
      <c r="W5" s="39">
        <v>53745</v>
      </c>
      <c r="X5" s="41">
        <v>8.6666699999999999</v>
      </c>
      <c r="Y5" s="207">
        <v>465790</v>
      </c>
      <c r="Z5" s="3">
        <v>52722</v>
      </c>
      <c r="AA5" s="43">
        <v>8.6666699999999999</v>
      </c>
      <c r="AB5" s="212">
        <v>456924</v>
      </c>
      <c r="AC5" s="39">
        <v>55759</v>
      </c>
      <c r="AD5" s="41">
        <v>8.6666699999999999</v>
      </c>
      <c r="AE5" s="207">
        <v>483244.67</v>
      </c>
      <c r="AF5" s="3">
        <v>53294</v>
      </c>
      <c r="AG5" s="43">
        <v>8.6666699999999999</v>
      </c>
      <c r="AH5" s="212">
        <v>461881.33</v>
      </c>
      <c r="AI5" s="39">
        <v>15302</v>
      </c>
      <c r="AJ5" s="41">
        <v>8.6666699999999999</v>
      </c>
      <c r="AK5" s="207">
        <v>132617.32999999999</v>
      </c>
      <c r="AL5" s="20">
        <v>15426</v>
      </c>
      <c r="AM5" s="43">
        <v>8.6666699999999999</v>
      </c>
      <c r="AN5" s="189">
        <v>133692</v>
      </c>
      <c r="AO5" s="39">
        <v>16362</v>
      </c>
      <c r="AP5" s="41">
        <v>8.6666699999999999</v>
      </c>
      <c r="AQ5" s="207">
        <v>141804</v>
      </c>
      <c r="AR5" s="20">
        <f>B5+E5+H5+K5+N5+Q5+T5+W5+Z5+AC5+AF5+AI5+AL5+AO5</f>
        <v>622144</v>
      </c>
      <c r="AS5" s="189">
        <f>D5+G5+J5+M5+P5+S5+V5+Y5+AB5+AE5+AH5+AK5+AN5+AQ5</f>
        <v>5371427.9100000001</v>
      </c>
    </row>
    <row r="6" spans="1:48" ht="15" customHeight="1" x14ac:dyDescent="0.25">
      <c r="A6" s="38" t="s">
        <v>14</v>
      </c>
      <c r="B6" s="7">
        <v>47282</v>
      </c>
      <c r="C6" s="10">
        <v>8.4337300000000006</v>
      </c>
      <c r="D6" s="202">
        <v>398763.86</v>
      </c>
      <c r="E6" s="39">
        <v>45658</v>
      </c>
      <c r="F6" s="41">
        <v>8.4337300000000006</v>
      </c>
      <c r="G6" s="207">
        <v>385067.47</v>
      </c>
      <c r="H6" s="5">
        <v>49301</v>
      </c>
      <c r="I6" s="10">
        <v>8.4337300000000006</v>
      </c>
      <c r="J6" s="199">
        <v>426058.02</v>
      </c>
      <c r="K6" s="39">
        <v>48159</v>
      </c>
      <c r="L6" s="41">
        <v>8.6419800000000002</v>
      </c>
      <c r="M6" s="207">
        <v>416188.89</v>
      </c>
      <c r="N6" s="3">
        <v>50672</v>
      </c>
      <c r="O6" s="43">
        <v>8.6419800000000002</v>
      </c>
      <c r="P6" s="212">
        <v>437906.17</v>
      </c>
      <c r="Q6" s="39">
        <v>48964</v>
      </c>
      <c r="R6" s="41">
        <v>8.6419800000000002</v>
      </c>
      <c r="S6" s="207">
        <v>423145.68</v>
      </c>
      <c r="T6" s="3">
        <v>51439</v>
      </c>
      <c r="U6" s="43">
        <v>8.6419800000000002</v>
      </c>
      <c r="V6" s="212">
        <v>444534.57</v>
      </c>
      <c r="W6" s="39">
        <v>49587</v>
      </c>
      <c r="X6" s="41">
        <v>8.6419800000000002</v>
      </c>
      <c r="Y6" s="207">
        <v>428529.63</v>
      </c>
      <c r="Z6" s="3">
        <v>48941</v>
      </c>
      <c r="AA6" s="43">
        <v>8.6419800000000002</v>
      </c>
      <c r="AB6" s="212">
        <v>422946.91</v>
      </c>
      <c r="AC6" s="39">
        <v>52803</v>
      </c>
      <c r="AD6" s="41">
        <v>8.6419800000000002</v>
      </c>
      <c r="AE6" s="207">
        <v>456322.22</v>
      </c>
      <c r="AF6" s="3">
        <v>50013</v>
      </c>
      <c r="AG6" s="43">
        <v>8.6419800000000002</v>
      </c>
      <c r="AH6" s="212">
        <v>432211.11</v>
      </c>
      <c r="AI6" s="39">
        <v>14342</v>
      </c>
      <c r="AJ6" s="41">
        <v>8.6419800000000002</v>
      </c>
      <c r="AK6" s="207">
        <v>123943.21</v>
      </c>
      <c r="AL6" s="20">
        <v>14379</v>
      </c>
      <c r="AM6" s="43">
        <v>8.6419800000000002</v>
      </c>
      <c r="AN6" s="189">
        <v>124262.96</v>
      </c>
      <c r="AO6" s="39">
        <v>15571</v>
      </c>
      <c r="AP6" s="41">
        <v>8.6419800000000002</v>
      </c>
      <c r="AQ6" s="207">
        <v>134564.20000000001</v>
      </c>
      <c r="AR6" s="20">
        <f>B6+E6+H6+K6+N6+Q6+T6+W6+Z6+AC6+AF6+AI6+AL6+AO6</f>
        <v>587111</v>
      </c>
      <c r="AS6" s="189">
        <f>D6+G6+J6+M6+P6+S6+V6+Y6+AB6+AE6+AH6+AK6+AN6+AQ6</f>
        <v>5054444.9000000004</v>
      </c>
    </row>
    <row r="7" spans="1:48" ht="15" customHeight="1" x14ac:dyDescent="0.25">
      <c r="A7" s="38" t="s">
        <v>15</v>
      </c>
      <c r="B7" s="7">
        <v>44678</v>
      </c>
      <c r="C7" s="10">
        <v>2.40964</v>
      </c>
      <c r="D7" s="202">
        <v>107657.83</v>
      </c>
      <c r="E7" s="39">
        <v>42935</v>
      </c>
      <c r="F7" s="41">
        <v>2.40964</v>
      </c>
      <c r="G7" s="207">
        <v>103457.83</v>
      </c>
      <c r="H7" s="5">
        <v>46415</v>
      </c>
      <c r="I7" s="10">
        <v>2.40964</v>
      </c>
      <c r="J7" s="199">
        <v>114604.94</v>
      </c>
      <c r="K7" s="39">
        <v>45074</v>
      </c>
      <c r="L7" s="41">
        <v>2.4691399999999999</v>
      </c>
      <c r="M7" s="207">
        <v>111293.83</v>
      </c>
      <c r="N7" s="3">
        <v>47488</v>
      </c>
      <c r="O7" s="43">
        <v>2.4691399999999999</v>
      </c>
      <c r="P7" s="212">
        <v>117254.32</v>
      </c>
      <c r="Q7" s="39">
        <v>46050</v>
      </c>
      <c r="R7" s="41">
        <v>2.4691399999999999</v>
      </c>
      <c r="S7" s="207">
        <v>113703.7</v>
      </c>
      <c r="T7" s="3">
        <v>48589</v>
      </c>
      <c r="U7" s="43">
        <v>2.4691399999999999</v>
      </c>
      <c r="V7" s="212">
        <v>119972.84</v>
      </c>
      <c r="W7" s="39">
        <v>47377</v>
      </c>
      <c r="X7" s="41">
        <v>2.4691399999999999</v>
      </c>
      <c r="Y7" s="207">
        <v>116980.25</v>
      </c>
      <c r="Z7" s="3">
        <v>46827</v>
      </c>
      <c r="AA7" s="43">
        <v>2.4691399999999999</v>
      </c>
      <c r="AB7" s="212">
        <v>115622.22</v>
      </c>
      <c r="AC7" s="39">
        <v>50021</v>
      </c>
      <c r="AD7" s="41">
        <v>2.4691399999999999</v>
      </c>
      <c r="AE7" s="207">
        <v>123508.64</v>
      </c>
      <c r="AF7" s="3">
        <v>47639</v>
      </c>
      <c r="AG7" s="43">
        <v>2.4691399999999999</v>
      </c>
      <c r="AH7" s="212">
        <v>117627.16</v>
      </c>
      <c r="AI7" s="39">
        <v>13467</v>
      </c>
      <c r="AJ7" s="41">
        <v>2.4691399999999999</v>
      </c>
      <c r="AK7" s="207">
        <v>33251.85</v>
      </c>
      <c r="AL7" s="20">
        <v>13345</v>
      </c>
      <c r="AM7" s="43">
        <v>2.4691399999999999</v>
      </c>
      <c r="AN7" s="189">
        <v>32950.620000000003</v>
      </c>
      <c r="AO7" s="39">
        <v>14527</v>
      </c>
      <c r="AP7" s="41">
        <v>2.4691399999999999</v>
      </c>
      <c r="AQ7" s="207">
        <v>35869.14</v>
      </c>
      <c r="AR7" s="20">
        <f>B7+E7+H7+K7+N7+Q7+T7+W7+Z7+AC7+AF7+AI7+AL7+AO7</f>
        <v>554432</v>
      </c>
      <c r="AS7" s="189">
        <f>D7+G7+J7+M7+P7+S7+V7+Y7+AB7+AE7+AH7+AK7+AN7+AQ7</f>
        <v>1363755.17</v>
      </c>
    </row>
    <row r="8" spans="1:48" ht="15" customHeight="1" x14ac:dyDescent="0.25">
      <c r="A8" s="38" t="s">
        <v>11</v>
      </c>
      <c r="B8" s="3">
        <f t="shared" ref="B8:AS8" si="0">SUM(B4:B7)</f>
        <v>191894</v>
      </c>
      <c r="C8" s="2">
        <f t="shared" si="0"/>
        <v>21.710840000000001</v>
      </c>
      <c r="D8" s="202">
        <f t="shared" si="0"/>
        <v>1049255.1099999999</v>
      </c>
      <c r="E8" s="39">
        <f t="shared" si="0"/>
        <v>185030</v>
      </c>
      <c r="F8" s="42">
        <f t="shared" si="0"/>
        <v>21.710840000000001</v>
      </c>
      <c r="G8" s="207">
        <f t="shared" si="0"/>
        <v>1012202.72</v>
      </c>
      <c r="H8" s="3">
        <f t="shared" si="0"/>
        <v>199166</v>
      </c>
      <c r="I8" s="2">
        <f t="shared" si="0"/>
        <v>21.710840000000001</v>
      </c>
      <c r="J8" s="212">
        <f t="shared" si="0"/>
        <v>1116464.02</v>
      </c>
      <c r="K8" s="39">
        <f t="shared" si="0"/>
        <v>194630</v>
      </c>
      <c r="L8" s="42">
        <f t="shared" si="0"/>
        <v>22.246929999999999</v>
      </c>
      <c r="M8" s="207">
        <f t="shared" si="0"/>
        <v>1091750.6200000001</v>
      </c>
      <c r="N8" s="3">
        <f t="shared" si="0"/>
        <v>204709</v>
      </c>
      <c r="O8" s="2">
        <f t="shared" si="0"/>
        <v>22.246929999999999</v>
      </c>
      <c r="P8" s="212">
        <f t="shared" si="0"/>
        <v>1148089.4200000002</v>
      </c>
      <c r="Q8" s="39">
        <f t="shared" si="0"/>
        <v>198246</v>
      </c>
      <c r="R8" s="42">
        <f t="shared" si="0"/>
        <v>22.246929999999999</v>
      </c>
      <c r="S8" s="207">
        <f t="shared" si="0"/>
        <v>1111405.6499999999</v>
      </c>
      <c r="T8" s="3">
        <f t="shared" si="0"/>
        <v>208680</v>
      </c>
      <c r="U8" s="2">
        <f t="shared" si="0"/>
        <v>22.246929999999999</v>
      </c>
      <c r="V8" s="212">
        <f t="shared" si="0"/>
        <v>1169247.9000000001</v>
      </c>
      <c r="W8" s="39">
        <f t="shared" si="0"/>
        <v>205020</v>
      </c>
      <c r="X8" s="42">
        <f t="shared" si="0"/>
        <v>22.246929999999999</v>
      </c>
      <c r="Y8" s="207">
        <f>SUM(Y4:Y7)</f>
        <v>1145401.1099999999</v>
      </c>
      <c r="Z8" s="3">
        <f t="shared" si="0"/>
        <v>200058</v>
      </c>
      <c r="AA8" s="2">
        <f t="shared" si="0"/>
        <v>22.246929999999999</v>
      </c>
      <c r="AB8" s="212">
        <f t="shared" si="0"/>
        <v>1122821.53</v>
      </c>
      <c r="AC8" s="39">
        <f t="shared" si="0"/>
        <v>214265</v>
      </c>
      <c r="AD8" s="42">
        <f t="shared" si="0"/>
        <v>22.246929999999999</v>
      </c>
      <c r="AE8" s="207">
        <f t="shared" si="0"/>
        <v>1200561.95</v>
      </c>
      <c r="AF8" s="3">
        <f t="shared" si="0"/>
        <v>203792</v>
      </c>
      <c r="AG8" s="2">
        <f t="shared" si="0"/>
        <v>22.246929999999999</v>
      </c>
      <c r="AH8" s="212">
        <f t="shared" si="0"/>
        <v>1142203.55</v>
      </c>
      <c r="AI8" s="39">
        <f t="shared" si="0"/>
        <v>58438</v>
      </c>
      <c r="AJ8" s="42">
        <f t="shared" si="0"/>
        <v>22.246929999999999</v>
      </c>
      <c r="AK8" s="207">
        <f t="shared" si="0"/>
        <v>327656.82999999996</v>
      </c>
      <c r="AL8" s="20">
        <f t="shared" si="0"/>
        <v>58603</v>
      </c>
      <c r="AM8" s="22">
        <f t="shared" si="0"/>
        <v>22.246929999999999</v>
      </c>
      <c r="AN8" s="189">
        <f t="shared" si="0"/>
        <v>329061.14</v>
      </c>
      <c r="AO8" s="39">
        <f t="shared" si="0"/>
        <v>62832</v>
      </c>
      <c r="AP8" s="42">
        <f t="shared" si="0"/>
        <v>22.246929999999999</v>
      </c>
      <c r="AQ8" s="207">
        <f t="shared" si="0"/>
        <v>352662.03</v>
      </c>
      <c r="AR8" s="20">
        <f t="shared" si="0"/>
        <v>2385363</v>
      </c>
      <c r="AS8" s="189">
        <f t="shared" si="0"/>
        <v>13318783.58</v>
      </c>
    </row>
    <row r="9" spans="1:48" s="191" customFormat="1" ht="15" customHeight="1" x14ac:dyDescent="0.25">
      <c r="A9" s="211" t="s">
        <v>21</v>
      </c>
      <c r="B9" s="383">
        <v>178373.37</v>
      </c>
      <c r="C9" s="384"/>
      <c r="D9" s="385"/>
      <c r="E9" s="374">
        <v>172074.46</v>
      </c>
      <c r="F9" s="375"/>
      <c r="G9" s="376"/>
      <c r="H9" s="364">
        <v>212128.16</v>
      </c>
      <c r="I9" s="365"/>
      <c r="J9" s="366"/>
      <c r="K9" s="374">
        <v>207732.62</v>
      </c>
      <c r="L9" s="375"/>
      <c r="M9" s="376"/>
      <c r="N9" s="364">
        <v>218136.98</v>
      </c>
      <c r="O9" s="365"/>
      <c r="P9" s="366"/>
      <c r="Q9" s="374">
        <v>211167.07</v>
      </c>
      <c r="R9" s="375"/>
      <c r="S9" s="376"/>
      <c r="T9" s="364">
        <v>222157.1</v>
      </c>
      <c r="U9" s="365"/>
      <c r="V9" s="366"/>
      <c r="W9" s="374">
        <v>217626.21</v>
      </c>
      <c r="X9" s="375"/>
      <c r="Y9" s="376"/>
      <c r="Z9" s="364">
        <v>213336.09</v>
      </c>
      <c r="AA9" s="365"/>
      <c r="AB9" s="366"/>
      <c r="AC9" s="374">
        <v>228106.77</v>
      </c>
      <c r="AD9" s="375"/>
      <c r="AE9" s="376"/>
      <c r="AF9" s="364">
        <v>217018.67</v>
      </c>
      <c r="AG9" s="365"/>
      <c r="AH9" s="366"/>
      <c r="AI9" s="374">
        <v>62254.79</v>
      </c>
      <c r="AJ9" s="375"/>
      <c r="AK9" s="376"/>
      <c r="AL9" s="353">
        <v>62521.72</v>
      </c>
      <c r="AM9" s="354"/>
      <c r="AN9" s="355"/>
      <c r="AO9" s="374">
        <v>64005.79</v>
      </c>
      <c r="AP9" s="375"/>
      <c r="AQ9" s="376"/>
      <c r="AR9" s="189" t="s">
        <v>22</v>
      </c>
      <c r="AS9" s="189">
        <f>B9+E9+H9+K9+N9+Q9+T9+W9+Z9+AC9+AF9+AI9+AL9+AO9</f>
        <v>2486639.8000000003</v>
      </c>
    </row>
    <row r="10" spans="1:48" s="191" customFormat="1" ht="15" customHeight="1" x14ac:dyDescent="0.25">
      <c r="A10" s="211" t="s">
        <v>23</v>
      </c>
      <c r="B10" s="364">
        <f>D8-B9</f>
        <v>870881.73999999987</v>
      </c>
      <c r="C10" s="365"/>
      <c r="D10" s="366"/>
      <c r="E10" s="374">
        <f>G8-E9</f>
        <v>840128.26</v>
      </c>
      <c r="F10" s="375"/>
      <c r="G10" s="376"/>
      <c r="H10" s="353">
        <f>J8-H9</f>
        <v>904335.86</v>
      </c>
      <c r="I10" s="354"/>
      <c r="J10" s="355"/>
      <c r="K10" s="374">
        <f>M8-K9</f>
        <v>884018.00000000012</v>
      </c>
      <c r="L10" s="375"/>
      <c r="M10" s="376"/>
      <c r="N10" s="353">
        <f>P8-N9</f>
        <v>929952.44000000018</v>
      </c>
      <c r="O10" s="354"/>
      <c r="P10" s="355"/>
      <c r="Q10" s="374">
        <f>S8-Q9</f>
        <v>900238.57999999984</v>
      </c>
      <c r="R10" s="375"/>
      <c r="S10" s="376"/>
      <c r="T10" s="353">
        <f>V8-T9</f>
        <v>947090.80000000016</v>
      </c>
      <c r="U10" s="354"/>
      <c r="V10" s="355"/>
      <c r="W10" s="374">
        <f>Y8-W9</f>
        <v>927774.89999999991</v>
      </c>
      <c r="X10" s="375"/>
      <c r="Y10" s="376"/>
      <c r="Z10" s="353">
        <f>AB8-Z9</f>
        <v>909485.44000000006</v>
      </c>
      <c r="AA10" s="354"/>
      <c r="AB10" s="355"/>
      <c r="AC10" s="374">
        <f>AE8-AC9</f>
        <v>972455.17999999993</v>
      </c>
      <c r="AD10" s="375"/>
      <c r="AE10" s="376"/>
      <c r="AF10" s="353">
        <f>AH8-AF9</f>
        <v>925184.88</v>
      </c>
      <c r="AG10" s="354"/>
      <c r="AH10" s="355"/>
      <c r="AI10" s="374">
        <f>AK8-AI9</f>
        <v>265402.03999999998</v>
      </c>
      <c r="AJ10" s="375"/>
      <c r="AK10" s="376"/>
      <c r="AL10" s="353">
        <f>AN8-AL9</f>
        <v>266539.42000000004</v>
      </c>
      <c r="AM10" s="354"/>
      <c r="AN10" s="355"/>
      <c r="AO10" s="374">
        <f>AQ8-AO9</f>
        <v>288656.24000000005</v>
      </c>
      <c r="AP10" s="375"/>
      <c r="AQ10" s="376"/>
      <c r="AR10" s="198"/>
      <c r="AS10" s="198">
        <f>B10+E10+H10+K10+N10+Q10+T10+W10+Z10+AC10+AF10+AI10+AL10+AO10</f>
        <v>10832143.780000001</v>
      </c>
    </row>
    <row r="11" spans="1:48" x14ac:dyDescent="0.25">
      <c r="D11" s="204"/>
      <c r="E11" s="1"/>
      <c r="F11" s="1"/>
      <c r="G11" s="204"/>
      <c r="H11" s="1"/>
      <c r="I11" s="1"/>
      <c r="J11" s="204"/>
      <c r="K11" s="1"/>
      <c r="L11" s="1"/>
      <c r="M11" s="204"/>
      <c r="N11" s="1"/>
      <c r="O11" s="1"/>
      <c r="P11" s="204"/>
      <c r="Q11" s="1"/>
      <c r="R11" s="1"/>
      <c r="S11" s="204"/>
      <c r="T11" s="1"/>
      <c r="U11" s="1"/>
      <c r="V11" s="204"/>
      <c r="W11" s="1"/>
      <c r="X11" s="1"/>
      <c r="Y11" s="204"/>
      <c r="Z11" s="1"/>
      <c r="AA11" s="1"/>
      <c r="AB11" s="204"/>
      <c r="AC11" s="1"/>
      <c r="AD11" s="1"/>
      <c r="AE11" s="204"/>
      <c r="AF11" s="1"/>
      <c r="AG11" s="1"/>
      <c r="AH11" s="204"/>
      <c r="AI11" s="1"/>
      <c r="AJ11" s="1"/>
      <c r="AK11" s="204"/>
      <c r="AL11" s="1"/>
      <c r="AM11" s="1"/>
      <c r="AN11" s="204"/>
      <c r="AO11" s="1"/>
      <c r="AP11" s="1"/>
      <c r="AQ11" s="204"/>
      <c r="AR11" s="35"/>
      <c r="AS11" s="214"/>
    </row>
    <row r="12" spans="1:48" x14ac:dyDescent="0.25">
      <c r="D12" s="204"/>
      <c r="E12" s="1"/>
      <c r="F12" s="1"/>
      <c r="G12" s="204"/>
      <c r="H12" s="1"/>
      <c r="I12" s="1"/>
      <c r="J12" s="204"/>
      <c r="K12" s="1"/>
      <c r="L12" s="1"/>
      <c r="M12" s="204"/>
      <c r="N12" s="1"/>
      <c r="O12" s="1"/>
      <c r="P12" s="204"/>
      <c r="Q12" s="1"/>
      <c r="R12" s="1"/>
      <c r="S12" s="204"/>
      <c r="T12" s="1"/>
      <c r="U12" s="1"/>
      <c r="V12" s="204"/>
      <c r="W12" s="1"/>
      <c r="X12" s="1"/>
      <c r="Y12" s="204"/>
      <c r="Z12" s="1"/>
      <c r="AA12" s="1"/>
      <c r="AB12" s="204"/>
      <c r="AC12" s="1"/>
      <c r="AD12" s="1"/>
      <c r="AE12" s="204"/>
      <c r="AF12" s="1"/>
      <c r="AG12" s="1"/>
      <c r="AH12" s="204"/>
      <c r="AI12" s="1"/>
      <c r="AJ12" s="1"/>
      <c r="AK12" s="204"/>
      <c r="AL12" s="1"/>
      <c r="AM12" s="1"/>
      <c r="AN12" s="204"/>
      <c r="AO12" s="1"/>
      <c r="AP12" s="1"/>
      <c r="AQ12" s="204"/>
      <c r="AR12" s="1"/>
      <c r="AS12" s="204"/>
    </row>
    <row r="13" spans="1:48" ht="15.75" thickBot="1" x14ac:dyDescent="0.3">
      <c r="D13" s="204"/>
      <c r="E13" s="1"/>
      <c r="F13" s="1"/>
      <c r="G13" s="204"/>
      <c r="H13" s="1"/>
      <c r="I13" s="1"/>
      <c r="J13" s="204"/>
      <c r="K13" s="1"/>
      <c r="L13" s="1"/>
      <c r="M13" s="204"/>
      <c r="N13" s="1"/>
      <c r="O13" s="1"/>
      <c r="P13" s="204"/>
      <c r="Q13" s="1"/>
      <c r="R13" s="1"/>
      <c r="S13" s="204"/>
      <c r="T13" s="1"/>
      <c r="U13" s="1"/>
      <c r="V13" s="204"/>
      <c r="W13" s="1"/>
      <c r="X13" s="1"/>
      <c r="Y13" s="204"/>
      <c r="Z13" s="1"/>
      <c r="AA13" s="1"/>
      <c r="AB13" s="204"/>
      <c r="AC13" s="1"/>
      <c r="AD13" s="1"/>
      <c r="AE13" s="204"/>
      <c r="AF13" s="1"/>
      <c r="AG13" s="1"/>
      <c r="AH13" s="204"/>
      <c r="AI13" s="1"/>
      <c r="AJ13" s="1"/>
      <c r="AK13" s="204"/>
      <c r="AL13" s="1"/>
      <c r="AM13" s="1"/>
      <c r="AN13" s="204"/>
      <c r="AO13" s="1"/>
      <c r="AP13" s="1"/>
      <c r="AQ13" s="204"/>
      <c r="AR13" s="1"/>
      <c r="AS13" s="204"/>
    </row>
    <row r="14" spans="1:48" ht="27" thickBot="1" x14ac:dyDescent="0.45">
      <c r="A14" s="386" t="s">
        <v>156</v>
      </c>
      <c r="B14" s="387"/>
      <c r="C14" s="387"/>
      <c r="D14" s="387"/>
      <c r="E14" s="387"/>
      <c r="F14" s="387"/>
      <c r="G14" s="387"/>
      <c r="H14" s="387"/>
      <c r="I14" s="387"/>
      <c r="J14" s="387"/>
      <c r="K14" s="387"/>
      <c r="L14" s="396"/>
      <c r="M14" s="367" t="s">
        <v>31</v>
      </c>
      <c r="N14" s="368"/>
      <c r="O14" s="368"/>
      <c r="P14" s="368"/>
      <c r="Q14" s="368"/>
      <c r="R14" s="368"/>
      <c r="S14" s="368"/>
      <c r="T14" s="368"/>
      <c r="U14" s="368"/>
      <c r="V14" s="395"/>
      <c r="W14" s="386" t="s">
        <v>31</v>
      </c>
      <c r="X14" s="387"/>
      <c r="Y14" s="387"/>
      <c r="Z14" s="387"/>
      <c r="AA14" s="387"/>
      <c r="AB14" s="387"/>
      <c r="AC14" s="387"/>
      <c r="AD14" s="387"/>
      <c r="AE14" s="387"/>
      <c r="AF14" s="387"/>
      <c r="AG14" s="387"/>
      <c r="AH14" s="388"/>
      <c r="AI14" s="386" t="s">
        <v>31</v>
      </c>
      <c r="AJ14" s="387"/>
      <c r="AK14" s="387"/>
      <c r="AL14" s="387"/>
      <c r="AM14" s="387"/>
      <c r="AN14" s="387"/>
      <c r="AO14" s="387"/>
      <c r="AP14" s="387"/>
      <c r="AQ14" s="387"/>
      <c r="AR14" s="387"/>
      <c r="AS14" s="387"/>
      <c r="AT14" s="387"/>
      <c r="AU14" s="387"/>
      <c r="AV14" s="388"/>
    </row>
    <row r="15" spans="1:48" ht="15.75" thickBot="1" x14ac:dyDescent="0.3">
      <c r="A15" s="44" t="s">
        <v>16</v>
      </c>
      <c r="B15" s="401" t="s">
        <v>0</v>
      </c>
      <c r="C15" s="402"/>
      <c r="D15" s="403"/>
      <c r="E15" s="380" t="s">
        <v>1</v>
      </c>
      <c r="F15" s="381"/>
      <c r="G15" s="382"/>
      <c r="H15" s="380" t="s">
        <v>2</v>
      </c>
      <c r="I15" s="381"/>
      <c r="J15" s="382"/>
      <c r="K15" s="380" t="s">
        <v>3</v>
      </c>
      <c r="L15" s="381"/>
      <c r="M15" s="382"/>
      <c r="N15" s="380" t="s">
        <v>4</v>
      </c>
      <c r="O15" s="381"/>
      <c r="P15" s="382"/>
      <c r="Q15" s="380" t="s">
        <v>5</v>
      </c>
      <c r="R15" s="381"/>
      <c r="S15" s="382"/>
      <c r="T15" s="380" t="s">
        <v>6</v>
      </c>
      <c r="U15" s="381"/>
      <c r="V15" s="382"/>
      <c r="W15" s="380" t="s">
        <v>7</v>
      </c>
      <c r="X15" s="381"/>
      <c r="Y15" s="382"/>
      <c r="Z15" s="380" t="s">
        <v>8</v>
      </c>
      <c r="AA15" s="381"/>
      <c r="AB15" s="382"/>
      <c r="AC15" s="380" t="s">
        <v>9</v>
      </c>
      <c r="AD15" s="381"/>
      <c r="AE15" s="382"/>
      <c r="AF15" s="380" t="s">
        <v>10</v>
      </c>
      <c r="AG15" s="381"/>
      <c r="AH15" s="382"/>
      <c r="AI15" s="380" t="s">
        <v>104</v>
      </c>
      <c r="AJ15" s="381"/>
      <c r="AK15" s="382"/>
      <c r="AL15" s="380" t="s">
        <v>105</v>
      </c>
      <c r="AM15" s="381"/>
      <c r="AN15" s="382"/>
      <c r="AO15" s="380" t="s">
        <v>106</v>
      </c>
      <c r="AP15" s="381"/>
      <c r="AQ15" s="382"/>
      <c r="AR15" s="380" t="s">
        <v>29</v>
      </c>
      <c r="AS15" s="381"/>
      <c r="AT15" s="382"/>
      <c r="AU15" s="380" t="s">
        <v>11</v>
      </c>
      <c r="AV15" s="400"/>
    </row>
    <row r="16" spans="1:48" x14ac:dyDescent="0.25">
      <c r="A16" s="46"/>
      <c r="B16" s="46" t="s">
        <v>17</v>
      </c>
      <c r="C16" s="47" t="s">
        <v>19</v>
      </c>
      <c r="D16" s="205" t="s">
        <v>20</v>
      </c>
      <c r="E16" s="46" t="s">
        <v>17</v>
      </c>
      <c r="F16" s="47" t="s">
        <v>19</v>
      </c>
      <c r="G16" s="205" t="s">
        <v>20</v>
      </c>
      <c r="H16" s="46" t="s">
        <v>17</v>
      </c>
      <c r="I16" s="47" t="s">
        <v>19</v>
      </c>
      <c r="J16" s="205" t="s">
        <v>20</v>
      </c>
      <c r="K16" s="46" t="s">
        <v>17</v>
      </c>
      <c r="L16" s="47" t="s">
        <v>19</v>
      </c>
      <c r="M16" s="205" t="s">
        <v>20</v>
      </c>
      <c r="N16" s="46" t="s">
        <v>17</v>
      </c>
      <c r="O16" s="47" t="s">
        <v>19</v>
      </c>
      <c r="P16" s="205" t="s">
        <v>20</v>
      </c>
      <c r="Q16" s="46" t="s">
        <v>17</v>
      </c>
      <c r="R16" s="47" t="s">
        <v>19</v>
      </c>
      <c r="S16" s="205" t="s">
        <v>20</v>
      </c>
      <c r="T16" s="46" t="s">
        <v>17</v>
      </c>
      <c r="U16" s="47" t="s">
        <v>19</v>
      </c>
      <c r="V16" s="205" t="s">
        <v>20</v>
      </c>
      <c r="W16" s="46" t="s">
        <v>17</v>
      </c>
      <c r="X16" s="47" t="s">
        <v>19</v>
      </c>
      <c r="Y16" s="205" t="s">
        <v>20</v>
      </c>
      <c r="Z16" s="46" t="s">
        <v>17</v>
      </c>
      <c r="AA16" s="47" t="s">
        <v>19</v>
      </c>
      <c r="AB16" s="205" t="s">
        <v>20</v>
      </c>
      <c r="AC16" s="46" t="s">
        <v>17</v>
      </c>
      <c r="AD16" s="47" t="s">
        <v>19</v>
      </c>
      <c r="AE16" s="205" t="s">
        <v>20</v>
      </c>
      <c r="AF16" s="46" t="s">
        <v>17</v>
      </c>
      <c r="AG16" s="47" t="s">
        <v>19</v>
      </c>
      <c r="AH16" s="205" t="s">
        <v>20</v>
      </c>
      <c r="AI16" s="46" t="s">
        <v>17</v>
      </c>
      <c r="AJ16" s="47" t="s">
        <v>19</v>
      </c>
      <c r="AK16" s="205" t="s">
        <v>20</v>
      </c>
      <c r="AL16" s="46" t="s">
        <v>17</v>
      </c>
      <c r="AM16" s="47" t="s">
        <v>19</v>
      </c>
      <c r="AN16" s="205" t="s">
        <v>20</v>
      </c>
      <c r="AO16" s="46" t="s">
        <v>17</v>
      </c>
      <c r="AP16" s="47" t="s">
        <v>19</v>
      </c>
      <c r="AQ16" s="205" t="s">
        <v>20</v>
      </c>
      <c r="AR16" s="46" t="s">
        <v>17</v>
      </c>
      <c r="AS16" s="205" t="s">
        <v>19</v>
      </c>
      <c r="AT16" s="47" t="s">
        <v>20</v>
      </c>
      <c r="AU16" s="46" t="s">
        <v>17</v>
      </c>
      <c r="AV16" s="205" t="s">
        <v>18</v>
      </c>
    </row>
    <row r="17" spans="1:48" x14ac:dyDescent="0.25">
      <c r="A17" s="45" t="s">
        <v>12</v>
      </c>
      <c r="B17" s="5">
        <v>47963</v>
      </c>
      <c r="C17" s="35">
        <v>2.4691399999999999</v>
      </c>
      <c r="D17" s="202">
        <v>118427.16</v>
      </c>
      <c r="E17" s="48">
        <v>46195</v>
      </c>
      <c r="F17" s="49">
        <v>2.4691399999999999</v>
      </c>
      <c r="G17" s="208">
        <v>114061.73</v>
      </c>
      <c r="H17" s="5">
        <v>50898</v>
      </c>
      <c r="I17" s="35">
        <v>2.5802499999999999</v>
      </c>
      <c r="J17" s="199">
        <v>131329.41</v>
      </c>
      <c r="K17" s="48">
        <v>50604</v>
      </c>
      <c r="L17" s="49">
        <v>2.5802499999999999</v>
      </c>
      <c r="M17" s="208">
        <v>130570.81</v>
      </c>
      <c r="N17" s="3">
        <v>52444</v>
      </c>
      <c r="O17" s="35">
        <v>2.5802499999999999</v>
      </c>
      <c r="P17" s="199">
        <v>135318.47</v>
      </c>
      <c r="Q17" s="48">
        <v>50520</v>
      </c>
      <c r="R17" s="49">
        <v>2.5802499999999999</v>
      </c>
      <c r="S17" s="208">
        <v>130354.07</v>
      </c>
      <c r="T17" s="5">
        <v>52653</v>
      </c>
      <c r="U17" s="35">
        <v>2.5802499999999999</v>
      </c>
      <c r="V17" s="212">
        <v>135857.74</v>
      </c>
      <c r="W17" s="48">
        <v>52713</v>
      </c>
      <c r="X17" s="49">
        <v>2.5802499999999999</v>
      </c>
      <c r="Y17" s="208">
        <v>136012.56</v>
      </c>
      <c r="Z17" s="3">
        <v>51816</v>
      </c>
      <c r="AA17" s="35">
        <v>2.5802499999999999</v>
      </c>
      <c r="AB17" s="212">
        <v>133698.07</v>
      </c>
      <c r="AC17" s="48">
        <v>55245</v>
      </c>
      <c r="AD17" s="49">
        <v>2.5802499999999999</v>
      </c>
      <c r="AE17" s="208">
        <v>142545.74</v>
      </c>
      <c r="AF17" s="3">
        <v>51642</v>
      </c>
      <c r="AG17" s="35">
        <v>2.5802499999999999</v>
      </c>
      <c r="AH17" s="200">
        <v>133249.10999999999</v>
      </c>
      <c r="AI17" s="48">
        <v>17533</v>
      </c>
      <c r="AJ17" s="49">
        <v>2.5802499999999999</v>
      </c>
      <c r="AK17" s="208">
        <v>45239.47</v>
      </c>
      <c r="AL17" s="20">
        <v>12343</v>
      </c>
      <c r="AM17" s="35">
        <v>2.5802499999999999</v>
      </c>
      <c r="AN17" s="189">
        <v>31847.99</v>
      </c>
      <c r="AO17" s="48">
        <v>23086</v>
      </c>
      <c r="AP17" s="49">
        <v>2.5802499999999999</v>
      </c>
      <c r="AQ17" s="208">
        <v>59567.6515</v>
      </c>
      <c r="AR17" s="48">
        <v>581371</v>
      </c>
      <c r="AS17" s="215">
        <v>0.39506000000000002</v>
      </c>
      <c r="AT17" s="50">
        <v>229677.43</v>
      </c>
      <c r="AU17" s="20">
        <f>B17+E17+H17+K17+N17+Q17+T17+W17+Z17+AC17+AF17+AI17+AL17+AO17</f>
        <v>615655</v>
      </c>
      <c r="AV17" s="189">
        <f>D17+G17+J17+M17+P17+S17+V17+Y17+AB17+AE17+AH17+AT17+AK17+AN17+AQ17</f>
        <v>1807757.4114999999</v>
      </c>
    </row>
    <row r="18" spans="1:48" x14ac:dyDescent="0.25">
      <c r="A18" s="45" t="s">
        <v>13</v>
      </c>
      <c r="B18" s="7">
        <v>47631</v>
      </c>
      <c r="C18" s="43">
        <v>8.6666699999999999</v>
      </c>
      <c r="D18" s="202">
        <v>412802</v>
      </c>
      <c r="E18" s="48">
        <v>46145</v>
      </c>
      <c r="F18" s="51">
        <v>8.6666699999999999</v>
      </c>
      <c r="G18" s="208">
        <v>399923.33</v>
      </c>
      <c r="H18" s="5">
        <v>50900</v>
      </c>
      <c r="I18" s="43">
        <v>9.0617300000000007</v>
      </c>
      <c r="J18" s="199">
        <v>461241.98</v>
      </c>
      <c r="K18" s="48">
        <v>50567</v>
      </c>
      <c r="L18" s="51">
        <v>9.0617300000000007</v>
      </c>
      <c r="M18" s="208">
        <v>458224.42</v>
      </c>
      <c r="N18" s="7">
        <v>52422</v>
      </c>
      <c r="O18" s="43">
        <v>9.0617300000000007</v>
      </c>
      <c r="P18" s="199">
        <v>475033.93</v>
      </c>
      <c r="Q18" s="48">
        <v>50637</v>
      </c>
      <c r="R18" s="51">
        <v>9.0617300000000007</v>
      </c>
      <c r="S18" s="208">
        <v>458858.74</v>
      </c>
      <c r="T18" s="5">
        <v>52686</v>
      </c>
      <c r="U18" s="43">
        <v>9.0617300000000007</v>
      </c>
      <c r="V18" s="212">
        <v>477426.22</v>
      </c>
      <c r="W18" s="48">
        <v>53031</v>
      </c>
      <c r="X18" s="51">
        <v>9.0617300000000007</v>
      </c>
      <c r="Y18" s="208">
        <v>480552.52</v>
      </c>
      <c r="Z18" s="3">
        <v>51952</v>
      </c>
      <c r="AA18" s="43">
        <v>9.0617300000000007</v>
      </c>
      <c r="AB18" s="212">
        <v>470774.91</v>
      </c>
      <c r="AC18" s="48">
        <v>55183</v>
      </c>
      <c r="AD18" s="51">
        <v>9.0617300000000007</v>
      </c>
      <c r="AE18" s="208">
        <v>500053.36</v>
      </c>
      <c r="AF18" s="3">
        <v>51606</v>
      </c>
      <c r="AG18" s="43">
        <v>9.0617300000000007</v>
      </c>
      <c r="AH18" s="212">
        <v>467639.56</v>
      </c>
      <c r="AI18" s="48">
        <v>17529</v>
      </c>
      <c r="AJ18" s="51">
        <v>9.0617300000000007</v>
      </c>
      <c r="AK18" s="208">
        <v>158843.04</v>
      </c>
      <c r="AL18" s="20">
        <v>12308</v>
      </c>
      <c r="AM18" s="43">
        <v>9.0617300000000007</v>
      </c>
      <c r="AN18" s="189">
        <v>111531.75</v>
      </c>
      <c r="AO18" s="48">
        <v>23096</v>
      </c>
      <c r="AP18" s="51">
        <v>9.0617300000000007</v>
      </c>
      <c r="AQ18" s="208">
        <v>209289.71608000001</v>
      </c>
      <c r="AR18" s="48">
        <v>615720</v>
      </c>
      <c r="AS18" s="215">
        <v>0.11111</v>
      </c>
      <c r="AT18" s="50">
        <v>68413.33</v>
      </c>
      <c r="AU18" s="20">
        <f t="shared" ref="AU18:AU20" si="1">B18+E18+H18+K18+N18+Q18+T18+W18+Z18+AC18+AF18+AI18+AL18+AO18</f>
        <v>615693</v>
      </c>
      <c r="AV18" s="189">
        <f t="shared" ref="AV18:AV20" si="2">D18+G18+J18+M18+P18+S18+V18+Y18+AB18+AE18+AH18+AT18+AK18+AN18+AQ18</f>
        <v>5610608.8060799995</v>
      </c>
    </row>
    <row r="19" spans="1:48" x14ac:dyDescent="0.25">
      <c r="A19" s="45" t="s">
        <v>14</v>
      </c>
      <c r="B19" s="7">
        <v>45224</v>
      </c>
      <c r="C19" s="43">
        <v>8.6419800000000002</v>
      </c>
      <c r="D19" s="202">
        <v>390824.69</v>
      </c>
      <c r="E19" s="48">
        <v>42882</v>
      </c>
      <c r="F19" s="51">
        <v>8.6419800000000002</v>
      </c>
      <c r="G19" s="208">
        <v>370585.19</v>
      </c>
      <c r="H19" s="5">
        <v>47995</v>
      </c>
      <c r="I19" s="43">
        <v>9.0370399999999993</v>
      </c>
      <c r="J19" s="199">
        <v>433732.59</v>
      </c>
      <c r="K19" s="48">
        <v>47104</v>
      </c>
      <c r="L19" s="51">
        <v>9.0370399999999993</v>
      </c>
      <c r="M19" s="208">
        <v>425680.59</v>
      </c>
      <c r="N19" s="7">
        <v>48609</v>
      </c>
      <c r="O19" s="43">
        <v>9.0370399999999993</v>
      </c>
      <c r="P19" s="199">
        <v>439281.33</v>
      </c>
      <c r="Q19" s="48">
        <v>46431</v>
      </c>
      <c r="R19" s="51">
        <v>9.0370399999999993</v>
      </c>
      <c r="S19" s="208">
        <v>419598.67</v>
      </c>
      <c r="T19" s="5">
        <v>48672</v>
      </c>
      <c r="U19" s="43">
        <v>9.0370399999999993</v>
      </c>
      <c r="V19" s="212">
        <v>439850.67</v>
      </c>
      <c r="W19" s="48">
        <v>49032</v>
      </c>
      <c r="X19" s="51">
        <v>9.0370399999999993</v>
      </c>
      <c r="Y19" s="208">
        <v>443104</v>
      </c>
      <c r="Z19" s="3">
        <v>48226</v>
      </c>
      <c r="AA19" s="43">
        <v>9.0370399999999993</v>
      </c>
      <c r="AB19" s="212">
        <v>435820.15</v>
      </c>
      <c r="AC19" s="48">
        <v>51597</v>
      </c>
      <c r="AD19" s="51">
        <v>9.0370399999999993</v>
      </c>
      <c r="AE19" s="208">
        <v>466284</v>
      </c>
      <c r="AF19" s="7">
        <v>48368</v>
      </c>
      <c r="AG19" s="43">
        <v>9.0370399999999993</v>
      </c>
      <c r="AH19" s="212">
        <v>437103.41</v>
      </c>
      <c r="AI19" s="48">
        <v>16252</v>
      </c>
      <c r="AJ19" s="51">
        <v>9.0370399999999993</v>
      </c>
      <c r="AK19" s="208">
        <v>146869.93</v>
      </c>
      <c r="AL19" s="20">
        <v>11474</v>
      </c>
      <c r="AM19" s="43">
        <v>9.0370399999999993</v>
      </c>
      <c r="AN19" s="189">
        <v>103690.96</v>
      </c>
      <c r="AO19" s="48">
        <v>22041</v>
      </c>
      <c r="AP19" s="51">
        <v>9.0370399999999993</v>
      </c>
      <c r="AQ19" s="208">
        <v>199185.39864</v>
      </c>
      <c r="AR19" s="48">
        <v>165930</v>
      </c>
      <c r="AS19" s="215">
        <v>0.39506000000000002</v>
      </c>
      <c r="AT19" s="50">
        <v>243330.37</v>
      </c>
      <c r="AU19" s="20">
        <f t="shared" si="1"/>
        <v>573907</v>
      </c>
      <c r="AV19" s="189">
        <f t="shared" si="2"/>
        <v>5394941.9486400001</v>
      </c>
    </row>
    <row r="20" spans="1:48" x14ac:dyDescent="0.25">
      <c r="A20" s="45" t="s">
        <v>15</v>
      </c>
      <c r="B20" s="7">
        <v>42460</v>
      </c>
      <c r="C20" s="43">
        <v>2.4691399999999999</v>
      </c>
      <c r="D20" s="202">
        <v>104839.51</v>
      </c>
      <c r="E20" s="48">
        <v>40060</v>
      </c>
      <c r="F20" s="51">
        <v>2.4691399999999999</v>
      </c>
      <c r="G20" s="208">
        <v>98913.58</v>
      </c>
      <c r="H20" s="5">
        <v>44726</v>
      </c>
      <c r="I20" s="43">
        <v>2.5802499999999999</v>
      </c>
      <c r="J20" s="199">
        <v>115404.12</v>
      </c>
      <c r="K20" s="48">
        <v>44290</v>
      </c>
      <c r="L20" s="51">
        <v>2.5802499999999999</v>
      </c>
      <c r="M20" s="208">
        <v>114279.14</v>
      </c>
      <c r="N20" s="7">
        <v>45802</v>
      </c>
      <c r="O20" s="43">
        <v>2.5802499999999999</v>
      </c>
      <c r="P20" s="199">
        <v>118180.47</v>
      </c>
      <c r="Q20" s="48">
        <v>43722</v>
      </c>
      <c r="R20" s="51">
        <v>2.5802499999999999</v>
      </c>
      <c r="S20" s="208">
        <v>112813.56</v>
      </c>
      <c r="T20" s="5">
        <v>45899</v>
      </c>
      <c r="U20" s="43">
        <v>2.5802499999999999</v>
      </c>
      <c r="V20" s="212">
        <v>118430.75</v>
      </c>
      <c r="W20" s="48">
        <v>46317</v>
      </c>
      <c r="X20" s="51">
        <v>2.5802499999999999</v>
      </c>
      <c r="Y20" s="208">
        <v>119509.3</v>
      </c>
      <c r="Z20" s="3">
        <v>45947</v>
      </c>
      <c r="AA20" s="43">
        <v>2.5802499999999999</v>
      </c>
      <c r="AB20" s="212">
        <v>118554.6</v>
      </c>
      <c r="AC20" s="48">
        <v>49977</v>
      </c>
      <c r="AD20" s="51">
        <v>2.5802499999999999</v>
      </c>
      <c r="AE20" s="208">
        <v>128953</v>
      </c>
      <c r="AF20" s="7">
        <v>47262</v>
      </c>
      <c r="AG20" s="43">
        <v>2.5802499999999999</v>
      </c>
      <c r="AH20" s="212">
        <v>121947.63</v>
      </c>
      <c r="AI20" s="48">
        <v>15919</v>
      </c>
      <c r="AJ20" s="51">
        <v>2.5802499999999999</v>
      </c>
      <c r="AK20" s="208">
        <v>41074.949999999997</v>
      </c>
      <c r="AL20" s="20">
        <v>11188</v>
      </c>
      <c r="AM20" s="43">
        <v>2.5802499999999999</v>
      </c>
      <c r="AN20" s="189">
        <v>28867.8</v>
      </c>
      <c r="AO20" s="48">
        <v>21737</v>
      </c>
      <c r="AP20" s="51">
        <v>2.5802499999999999</v>
      </c>
      <c r="AQ20" s="208">
        <v>56087.54636</v>
      </c>
      <c r="AR20" s="48">
        <v>548721</v>
      </c>
      <c r="AS20" s="215">
        <v>0.11111</v>
      </c>
      <c r="AT20" s="50">
        <v>60969</v>
      </c>
      <c r="AU20" s="20">
        <f t="shared" si="1"/>
        <v>545306</v>
      </c>
      <c r="AV20" s="189">
        <f t="shared" si="2"/>
        <v>1458824.9563599997</v>
      </c>
    </row>
    <row r="21" spans="1:48" x14ac:dyDescent="0.25">
      <c r="A21" s="45" t="s">
        <v>11</v>
      </c>
      <c r="B21" s="3">
        <f t="shared" ref="B21:AG21" si="3">SUM(B17:B20)</f>
        <v>183278</v>
      </c>
      <c r="C21" s="2">
        <f t="shared" si="3"/>
        <v>22.246929999999999</v>
      </c>
      <c r="D21" s="202">
        <f t="shared" si="3"/>
        <v>1026893.3600000001</v>
      </c>
      <c r="E21" s="48">
        <f t="shared" si="3"/>
        <v>175282</v>
      </c>
      <c r="F21" s="52">
        <f t="shared" si="3"/>
        <v>22.246929999999999</v>
      </c>
      <c r="G21" s="208">
        <f t="shared" si="3"/>
        <v>983483.83</v>
      </c>
      <c r="H21" s="3">
        <f t="shared" si="3"/>
        <v>194519</v>
      </c>
      <c r="I21" s="2">
        <f t="shared" si="3"/>
        <v>23.259270000000001</v>
      </c>
      <c r="J21" s="212">
        <f t="shared" si="3"/>
        <v>1141708.1000000001</v>
      </c>
      <c r="K21" s="48">
        <f t="shared" si="3"/>
        <v>192565</v>
      </c>
      <c r="L21" s="52">
        <f t="shared" si="3"/>
        <v>23.259270000000001</v>
      </c>
      <c r="M21" s="208">
        <f t="shared" si="3"/>
        <v>1128754.96</v>
      </c>
      <c r="N21" s="3">
        <f t="shared" si="3"/>
        <v>199277</v>
      </c>
      <c r="O21" s="22">
        <f t="shared" si="3"/>
        <v>23.259270000000001</v>
      </c>
      <c r="P21" s="212">
        <f t="shared" si="3"/>
        <v>1167814.2</v>
      </c>
      <c r="Q21" s="48">
        <f t="shared" si="3"/>
        <v>191310</v>
      </c>
      <c r="R21" s="52">
        <f t="shared" si="3"/>
        <v>23.259270000000001</v>
      </c>
      <c r="S21" s="208">
        <f t="shared" si="3"/>
        <v>1121625.04</v>
      </c>
      <c r="T21" s="3">
        <f t="shared" si="3"/>
        <v>199910</v>
      </c>
      <c r="U21" s="2">
        <f t="shared" si="3"/>
        <v>23.259270000000001</v>
      </c>
      <c r="V21" s="212">
        <f t="shared" si="3"/>
        <v>1171565.3799999999</v>
      </c>
      <c r="W21" s="48">
        <f t="shared" si="3"/>
        <v>201093</v>
      </c>
      <c r="X21" s="52">
        <f t="shared" si="3"/>
        <v>23.259270000000001</v>
      </c>
      <c r="Y21" s="208">
        <f t="shared" si="3"/>
        <v>1179178.3800000001</v>
      </c>
      <c r="Z21" s="3">
        <f t="shared" si="3"/>
        <v>197941</v>
      </c>
      <c r="AA21" s="2">
        <f t="shared" si="3"/>
        <v>23.259270000000001</v>
      </c>
      <c r="AB21" s="212">
        <f t="shared" si="3"/>
        <v>1158847.73</v>
      </c>
      <c r="AC21" s="48">
        <f t="shared" si="3"/>
        <v>212002</v>
      </c>
      <c r="AD21" s="52">
        <f t="shared" si="3"/>
        <v>23.259270000000001</v>
      </c>
      <c r="AE21" s="208">
        <f t="shared" si="3"/>
        <v>1237836.1000000001</v>
      </c>
      <c r="AF21" s="3">
        <f t="shared" si="3"/>
        <v>198878</v>
      </c>
      <c r="AG21" s="2">
        <f t="shared" si="3"/>
        <v>23.259270000000001</v>
      </c>
      <c r="AH21" s="212">
        <f>SUM(AH17:AH20)</f>
        <v>1159939.71</v>
      </c>
      <c r="AI21" s="52">
        <f>SUM(AI17:AI20)</f>
        <v>67233</v>
      </c>
      <c r="AJ21" s="52">
        <f>SUM(AJ17:AJ20)</f>
        <v>23.259270000000001</v>
      </c>
      <c r="AK21" s="208">
        <f>SUM(AK17:AK20)</f>
        <v>392027.39</v>
      </c>
      <c r="AL21" s="22">
        <f t="shared" ref="AL21:AN21" si="4">SUM(AL17:AL20)</f>
        <v>47313</v>
      </c>
      <c r="AM21" s="22">
        <f t="shared" si="4"/>
        <v>23.259270000000001</v>
      </c>
      <c r="AN21" s="189">
        <f t="shared" si="4"/>
        <v>275938.5</v>
      </c>
      <c r="AO21" s="48">
        <f>SUM(AO17:AO20)</f>
        <v>89960</v>
      </c>
      <c r="AP21" s="52">
        <f>SUM(AP17:AP20)</f>
        <v>23.259270000000001</v>
      </c>
      <c r="AQ21" s="208">
        <v>524130.31255999999</v>
      </c>
      <c r="AR21" s="48">
        <f>SUM(AR17:AR20)</f>
        <v>1911742</v>
      </c>
      <c r="AS21" s="208">
        <f>SUM(AS17:AS20)</f>
        <v>1.01234</v>
      </c>
      <c r="AT21" s="50">
        <f>SUM(AT17:AT20)</f>
        <v>602390.13</v>
      </c>
      <c r="AU21" s="20">
        <f>B21+E21+H21+K21+N21+Q21+T21+W21+Z21+AC21+AF21</f>
        <v>2146055</v>
      </c>
      <c r="AV21" s="189">
        <f>D21+G21+J21+M21+P21+S21+V21+Y21+AB21+AE21+AH21+AT21</f>
        <v>13080036.92</v>
      </c>
    </row>
    <row r="22" spans="1:48" s="191" customFormat="1" ht="15" customHeight="1" x14ac:dyDescent="0.25">
      <c r="A22" s="210" t="s">
        <v>21</v>
      </c>
      <c r="B22" s="383">
        <v>195109.74</v>
      </c>
      <c r="C22" s="384"/>
      <c r="D22" s="385"/>
      <c r="E22" s="361">
        <v>186861.93</v>
      </c>
      <c r="F22" s="362"/>
      <c r="G22" s="363"/>
      <c r="H22" s="364">
        <v>216924.54</v>
      </c>
      <c r="I22" s="365"/>
      <c r="J22" s="366"/>
      <c r="K22" s="361">
        <v>214463.44</v>
      </c>
      <c r="L22" s="362"/>
      <c r="M22" s="363"/>
      <c r="N22" s="383">
        <v>221884.7</v>
      </c>
      <c r="O22" s="384"/>
      <c r="P22" s="385"/>
      <c r="Q22" s="377">
        <v>213108.76</v>
      </c>
      <c r="R22" s="378"/>
      <c r="S22" s="379"/>
      <c r="T22" s="364">
        <v>222597.42</v>
      </c>
      <c r="U22" s="365"/>
      <c r="V22" s="366"/>
      <c r="W22" s="361">
        <v>224043.9</v>
      </c>
      <c r="X22" s="362"/>
      <c r="Y22" s="363"/>
      <c r="Z22" s="364">
        <v>220181.06</v>
      </c>
      <c r="AA22" s="365"/>
      <c r="AB22" s="366"/>
      <c r="AC22" s="361">
        <v>235188.86</v>
      </c>
      <c r="AD22" s="362"/>
      <c r="AE22" s="363"/>
      <c r="AF22" s="364">
        <v>220388.55</v>
      </c>
      <c r="AG22" s="365"/>
      <c r="AH22" s="366"/>
      <c r="AI22" s="361">
        <v>74485.210000000006</v>
      </c>
      <c r="AJ22" s="362"/>
      <c r="AK22" s="363"/>
      <c r="AL22" s="353">
        <v>52428.31</v>
      </c>
      <c r="AM22" s="354"/>
      <c r="AN22" s="355"/>
      <c r="AO22" s="361">
        <v>99584.6</v>
      </c>
      <c r="AP22" s="362"/>
      <c r="AQ22" s="363"/>
      <c r="AR22" s="361">
        <v>114454.12</v>
      </c>
      <c r="AS22" s="362"/>
      <c r="AT22" s="363"/>
      <c r="AU22" s="189"/>
      <c r="AV22" s="189">
        <f>B22+E22+H22+K22+N22+Q22+T22+W22+Z22+AC22+AF22+AK22+AN22+AR22</f>
        <v>2485207.0199999996</v>
      </c>
    </row>
    <row r="23" spans="1:48" s="191" customFormat="1" x14ac:dyDescent="0.25">
      <c r="A23" s="210" t="s">
        <v>23</v>
      </c>
      <c r="B23" s="364">
        <f>D21-B22</f>
        <v>831783.62000000011</v>
      </c>
      <c r="C23" s="365"/>
      <c r="D23" s="366"/>
      <c r="E23" s="361">
        <f>G21-E22</f>
        <v>796621.89999999991</v>
      </c>
      <c r="F23" s="362"/>
      <c r="G23" s="363"/>
      <c r="H23" s="353">
        <f>J21-H22</f>
        <v>924783.56</v>
      </c>
      <c r="I23" s="354"/>
      <c r="J23" s="355"/>
      <c r="K23" s="361">
        <f>M21-K22</f>
        <v>914291.52</v>
      </c>
      <c r="L23" s="362"/>
      <c r="M23" s="363"/>
      <c r="N23" s="353">
        <f>P21-N22</f>
        <v>945929.5</v>
      </c>
      <c r="O23" s="354"/>
      <c r="P23" s="355"/>
      <c r="Q23" s="361">
        <f>S21-Q22</f>
        <v>908516.28</v>
      </c>
      <c r="R23" s="362"/>
      <c r="S23" s="363"/>
      <c r="T23" s="353">
        <f>V21-T22</f>
        <v>948967.95999999985</v>
      </c>
      <c r="U23" s="354"/>
      <c r="V23" s="355"/>
      <c r="W23" s="361">
        <f>Y21-W22</f>
        <v>955134.4800000001</v>
      </c>
      <c r="X23" s="362"/>
      <c r="Y23" s="363"/>
      <c r="Z23" s="353">
        <f>AB21-Z22</f>
        <v>938666.66999999993</v>
      </c>
      <c r="AA23" s="354"/>
      <c r="AB23" s="355"/>
      <c r="AC23" s="361">
        <f>AE21-AC22</f>
        <v>1002647.2400000001</v>
      </c>
      <c r="AD23" s="362"/>
      <c r="AE23" s="363"/>
      <c r="AF23" s="353">
        <f>AH21-AF22</f>
        <v>939551.15999999992</v>
      </c>
      <c r="AG23" s="354"/>
      <c r="AH23" s="355"/>
      <c r="AI23" s="361">
        <f>AK21-AI22</f>
        <v>317542.18</v>
      </c>
      <c r="AJ23" s="362"/>
      <c r="AK23" s="363"/>
      <c r="AL23" s="353">
        <f>AN21-AL22</f>
        <v>223510.19</v>
      </c>
      <c r="AM23" s="354"/>
      <c r="AN23" s="355"/>
      <c r="AO23" s="361">
        <f>AQ21-AO22</f>
        <v>424545.71256000001</v>
      </c>
      <c r="AP23" s="362"/>
      <c r="AQ23" s="363"/>
      <c r="AR23" s="361">
        <f>AT21-AR22</f>
        <v>487936.01</v>
      </c>
      <c r="AS23" s="362"/>
      <c r="AT23" s="363"/>
      <c r="AU23" s="198"/>
      <c r="AV23" s="198">
        <f>AV21-AV22</f>
        <v>10594829.9</v>
      </c>
    </row>
    <row r="26" spans="1:48" ht="15.75" thickBot="1" x14ac:dyDescent="0.3"/>
    <row r="27" spans="1:48" ht="27" thickBot="1" x14ac:dyDescent="0.45">
      <c r="A27" s="386" t="s">
        <v>156</v>
      </c>
      <c r="B27" s="387"/>
      <c r="C27" s="387"/>
      <c r="D27" s="387"/>
      <c r="E27" s="387"/>
      <c r="F27" s="387"/>
      <c r="G27" s="387"/>
      <c r="H27" s="387"/>
      <c r="I27" s="387"/>
      <c r="J27" s="387"/>
      <c r="K27" s="387"/>
      <c r="L27" s="396"/>
      <c r="M27" s="367" t="s">
        <v>91</v>
      </c>
      <c r="N27" s="368"/>
      <c r="O27" s="368"/>
      <c r="P27" s="368"/>
      <c r="Q27" s="368"/>
      <c r="R27" s="368"/>
      <c r="S27" s="368"/>
      <c r="T27" s="368"/>
      <c r="U27" s="368"/>
      <c r="V27" s="395"/>
      <c r="W27" s="389" t="s">
        <v>91</v>
      </c>
      <c r="X27" s="389"/>
      <c r="Y27" s="389"/>
      <c r="Z27" s="389"/>
      <c r="AA27" s="389"/>
      <c r="AB27" s="389"/>
      <c r="AC27" s="389"/>
      <c r="AD27" s="389"/>
      <c r="AE27" s="389"/>
      <c r="AF27" s="389"/>
      <c r="AG27" s="389"/>
      <c r="AH27" s="389"/>
      <c r="AI27" s="367" t="s">
        <v>91</v>
      </c>
      <c r="AJ27" s="368"/>
      <c r="AK27" s="368"/>
      <c r="AL27" s="368"/>
      <c r="AM27" s="368"/>
      <c r="AN27" s="368"/>
      <c r="AO27" s="368"/>
      <c r="AP27" s="368"/>
      <c r="AQ27" s="368"/>
      <c r="AR27" s="368"/>
      <c r="AS27" s="369"/>
    </row>
    <row r="28" spans="1:48" ht="15.75" thickBot="1" x14ac:dyDescent="0.3">
      <c r="A28" s="155" t="s">
        <v>16</v>
      </c>
      <c r="B28" s="404" t="s">
        <v>0</v>
      </c>
      <c r="C28" s="405"/>
      <c r="D28" s="406"/>
      <c r="E28" s="370" t="s">
        <v>1</v>
      </c>
      <c r="F28" s="371"/>
      <c r="G28" s="372"/>
      <c r="H28" s="370" t="s">
        <v>2</v>
      </c>
      <c r="I28" s="371"/>
      <c r="J28" s="372"/>
      <c r="K28" s="370" t="s">
        <v>3</v>
      </c>
      <c r="L28" s="371"/>
      <c r="M28" s="372"/>
      <c r="N28" s="370" t="s">
        <v>4</v>
      </c>
      <c r="O28" s="371"/>
      <c r="P28" s="372"/>
      <c r="Q28" s="370" t="s">
        <v>5</v>
      </c>
      <c r="R28" s="371"/>
      <c r="S28" s="372"/>
      <c r="T28" s="370" t="s">
        <v>6</v>
      </c>
      <c r="U28" s="371"/>
      <c r="V28" s="372"/>
      <c r="W28" s="370" t="s">
        <v>7</v>
      </c>
      <c r="X28" s="371"/>
      <c r="Y28" s="372"/>
      <c r="Z28" s="370" t="s">
        <v>8</v>
      </c>
      <c r="AA28" s="371"/>
      <c r="AB28" s="372"/>
      <c r="AC28" s="370" t="s">
        <v>9</v>
      </c>
      <c r="AD28" s="371"/>
      <c r="AE28" s="372"/>
      <c r="AF28" s="370" t="s">
        <v>10</v>
      </c>
      <c r="AG28" s="371"/>
      <c r="AH28" s="372"/>
      <c r="AI28" s="370" t="s">
        <v>24</v>
      </c>
      <c r="AJ28" s="371"/>
      <c r="AK28" s="371"/>
      <c r="AL28" s="370" t="s">
        <v>25</v>
      </c>
      <c r="AM28" s="371"/>
      <c r="AN28" s="371"/>
      <c r="AO28" s="370" t="s">
        <v>26</v>
      </c>
      <c r="AP28" s="371"/>
      <c r="AQ28" s="371"/>
      <c r="AR28" s="351" t="s">
        <v>11</v>
      </c>
      <c r="AS28" s="352"/>
    </row>
    <row r="29" spans="1:48" x14ac:dyDescent="0.25">
      <c r="A29" s="156"/>
      <c r="B29" s="156" t="s">
        <v>17</v>
      </c>
      <c r="C29" s="157" t="s">
        <v>19</v>
      </c>
      <c r="D29" s="201" t="s">
        <v>20</v>
      </c>
      <c r="E29" s="156" t="s">
        <v>17</v>
      </c>
      <c r="F29" s="157" t="s">
        <v>19</v>
      </c>
      <c r="G29" s="201" t="s">
        <v>20</v>
      </c>
      <c r="H29" s="156" t="s">
        <v>17</v>
      </c>
      <c r="I29" s="157" t="s">
        <v>19</v>
      </c>
      <c r="J29" s="201" t="s">
        <v>20</v>
      </c>
      <c r="K29" s="156" t="s">
        <v>17</v>
      </c>
      <c r="L29" s="157" t="s">
        <v>19</v>
      </c>
      <c r="M29" s="201" t="s">
        <v>20</v>
      </c>
      <c r="N29" s="156" t="s">
        <v>17</v>
      </c>
      <c r="O29" s="157" t="s">
        <v>19</v>
      </c>
      <c r="P29" s="201" t="s">
        <v>20</v>
      </c>
      <c r="Q29" s="156" t="s">
        <v>17</v>
      </c>
      <c r="R29" s="157" t="s">
        <v>19</v>
      </c>
      <c r="S29" s="201" t="s">
        <v>20</v>
      </c>
      <c r="T29" s="156" t="s">
        <v>17</v>
      </c>
      <c r="U29" s="157" t="s">
        <v>19</v>
      </c>
      <c r="V29" s="201" t="s">
        <v>20</v>
      </c>
      <c r="W29" s="156" t="s">
        <v>17</v>
      </c>
      <c r="X29" s="157" t="s">
        <v>19</v>
      </c>
      <c r="Y29" s="201" t="s">
        <v>20</v>
      </c>
      <c r="Z29" s="156" t="s">
        <v>17</v>
      </c>
      <c r="AA29" s="157" t="s">
        <v>19</v>
      </c>
      <c r="AB29" s="201" t="s">
        <v>20</v>
      </c>
      <c r="AC29" s="156" t="s">
        <v>17</v>
      </c>
      <c r="AD29" s="157" t="s">
        <v>19</v>
      </c>
      <c r="AE29" s="201" t="s">
        <v>20</v>
      </c>
      <c r="AF29" s="156" t="s">
        <v>17</v>
      </c>
      <c r="AG29" s="157" t="s">
        <v>19</v>
      </c>
      <c r="AH29" s="201" t="s">
        <v>20</v>
      </c>
      <c r="AI29" s="156" t="s">
        <v>17</v>
      </c>
      <c r="AJ29" s="157" t="s">
        <v>19</v>
      </c>
      <c r="AK29" s="201" t="s">
        <v>20</v>
      </c>
      <c r="AL29" s="156" t="s">
        <v>17</v>
      </c>
      <c r="AM29" s="157" t="s">
        <v>19</v>
      </c>
      <c r="AN29" s="201" t="s">
        <v>20</v>
      </c>
      <c r="AO29" s="156" t="s">
        <v>17</v>
      </c>
      <c r="AP29" s="157" t="s">
        <v>19</v>
      </c>
      <c r="AQ29" s="201" t="s">
        <v>20</v>
      </c>
      <c r="AR29" s="156" t="s">
        <v>17</v>
      </c>
      <c r="AS29" s="201" t="s">
        <v>18</v>
      </c>
    </row>
    <row r="30" spans="1:48" x14ac:dyDescent="0.25">
      <c r="A30" s="158" t="s">
        <v>12</v>
      </c>
      <c r="B30" s="5">
        <v>52539</v>
      </c>
      <c r="C30" s="343">
        <v>2.5802499999999999</v>
      </c>
      <c r="D30" s="202">
        <v>135563.59</v>
      </c>
      <c r="E30" s="159">
        <v>50062</v>
      </c>
      <c r="F30" s="343">
        <v>2.5802499999999999</v>
      </c>
      <c r="G30" s="187">
        <v>129172.32</v>
      </c>
      <c r="H30" s="5">
        <v>57091</v>
      </c>
      <c r="I30" s="343">
        <v>2.5802499999999999</v>
      </c>
      <c r="J30" s="199">
        <f>H30*I30</f>
        <v>147309.05275</v>
      </c>
      <c r="K30" s="159">
        <v>56158</v>
      </c>
      <c r="L30" s="343">
        <v>2.69136</v>
      </c>
      <c r="M30" s="187">
        <v>151141.28</v>
      </c>
      <c r="N30" s="3"/>
      <c r="O30" s="346">
        <v>2.69136</v>
      </c>
      <c r="P30" s="213"/>
      <c r="Q30" s="159"/>
      <c r="R30" s="343">
        <v>2.69136</v>
      </c>
      <c r="S30" s="187"/>
      <c r="T30" s="3"/>
      <c r="U30" s="346">
        <v>2.69136</v>
      </c>
      <c r="V30" s="212"/>
      <c r="W30" s="159"/>
      <c r="X30" s="343">
        <v>2.69136</v>
      </c>
      <c r="Y30" s="187"/>
      <c r="Z30" s="3"/>
      <c r="AA30" s="346">
        <v>2.69136</v>
      </c>
      <c r="AB30" s="212"/>
      <c r="AC30" s="159"/>
      <c r="AD30" s="343">
        <v>2.69136</v>
      </c>
      <c r="AE30" s="187"/>
      <c r="AF30" s="3"/>
      <c r="AG30" s="346">
        <v>2.69136</v>
      </c>
      <c r="AH30" s="212"/>
      <c r="AI30" s="159"/>
      <c r="AJ30" s="343">
        <v>2.69136</v>
      </c>
      <c r="AK30" s="187"/>
      <c r="AL30" s="20"/>
      <c r="AM30" s="346">
        <v>2.69136</v>
      </c>
      <c r="AN30" s="189"/>
      <c r="AO30" s="159"/>
      <c r="AP30" s="343">
        <v>2.69136</v>
      </c>
      <c r="AQ30" s="187"/>
      <c r="AR30" s="20">
        <f>B30+E30+H30+K30+N30+Q30+T30+W30+Z30+AC30+AF30+AI30+AL30+AO30</f>
        <v>215850</v>
      </c>
      <c r="AS30" s="189">
        <f>D30++J30+M30+P30+S30+V30+Y30+AB30+AE30+AH30+AK30+AN30+AQ30</f>
        <v>434013.92275000003</v>
      </c>
    </row>
    <row r="31" spans="1:48" x14ac:dyDescent="0.25">
      <c r="A31" s="158" t="s">
        <v>13</v>
      </c>
      <c r="B31" s="7">
        <v>52586</v>
      </c>
      <c r="C31" s="344">
        <v>9.0617300000000007</v>
      </c>
      <c r="D31" s="202">
        <v>476520.05</v>
      </c>
      <c r="E31" s="159">
        <v>50144</v>
      </c>
      <c r="F31" s="344">
        <v>9.0617300000000007</v>
      </c>
      <c r="G31" s="187">
        <v>454391.31</v>
      </c>
      <c r="H31" s="5">
        <v>61995</v>
      </c>
      <c r="I31" s="344">
        <v>9.0617300000000007</v>
      </c>
      <c r="J31" s="199">
        <f t="shared" ref="J31:J33" si="5">H31*I31</f>
        <v>561781.95134999999</v>
      </c>
      <c r="K31" s="159">
        <v>60429</v>
      </c>
      <c r="L31" s="344">
        <v>9.4444400000000002</v>
      </c>
      <c r="M31" s="187">
        <v>570718.32999999996</v>
      </c>
      <c r="N31" s="3"/>
      <c r="O31" s="347">
        <v>9.4444400000000002</v>
      </c>
      <c r="P31" s="212"/>
      <c r="Q31" s="159"/>
      <c r="R31" s="344">
        <v>9.4444400000000002</v>
      </c>
      <c r="S31" s="187"/>
      <c r="T31" s="3"/>
      <c r="U31" s="347">
        <v>9.4444400000000002</v>
      </c>
      <c r="V31" s="212"/>
      <c r="W31" s="159"/>
      <c r="X31" s="344">
        <v>9.4444400000000002</v>
      </c>
      <c r="Y31" s="187"/>
      <c r="Z31" s="3"/>
      <c r="AA31" s="347">
        <v>9.4444400000000002</v>
      </c>
      <c r="AB31" s="212"/>
      <c r="AC31" s="159"/>
      <c r="AD31" s="344">
        <v>9.4444400000000002</v>
      </c>
      <c r="AE31" s="187"/>
      <c r="AF31" s="3"/>
      <c r="AG31" s="347">
        <v>9.4444400000000002</v>
      </c>
      <c r="AH31" s="212"/>
      <c r="AI31" s="159"/>
      <c r="AJ31" s="344">
        <v>9.4444400000000002</v>
      </c>
      <c r="AK31" s="187"/>
      <c r="AL31" s="20"/>
      <c r="AM31" s="347">
        <v>9.4444400000000002</v>
      </c>
      <c r="AN31" s="189"/>
      <c r="AO31" s="159"/>
      <c r="AP31" s="344">
        <v>9.4444400000000002</v>
      </c>
      <c r="AQ31" s="187"/>
      <c r="AR31" s="20">
        <f>B31+E31+H31+K31+N31+Q31+T31+W31+Z31+AC31+AF31+AI31+AL31+AO31</f>
        <v>225154</v>
      </c>
      <c r="AS31" s="189">
        <f t="shared" ref="AS31:AS33" si="6">D31++J31+M31+P31+S31+V31+Y31+AB31+AE31+AH31+AK31+AN31+AQ31</f>
        <v>1609020.3313500001</v>
      </c>
    </row>
    <row r="32" spans="1:48" x14ac:dyDescent="0.25">
      <c r="A32" s="158" t="s">
        <v>14</v>
      </c>
      <c r="B32" s="7">
        <v>49384</v>
      </c>
      <c r="C32" s="344">
        <v>9.0370399999999993</v>
      </c>
      <c r="D32" s="202">
        <v>446285.04</v>
      </c>
      <c r="E32" s="159">
        <v>46471</v>
      </c>
      <c r="F32" s="344">
        <v>9.0370399999999993</v>
      </c>
      <c r="G32" s="187">
        <v>419960.15</v>
      </c>
      <c r="H32" s="5">
        <v>53050</v>
      </c>
      <c r="I32" s="344">
        <v>9.0370399999999993</v>
      </c>
      <c r="J32" s="199">
        <f t="shared" si="5"/>
        <v>479414.97199999995</v>
      </c>
      <c r="K32" s="159">
        <v>52592</v>
      </c>
      <c r="L32" s="344">
        <v>9.4197500000000005</v>
      </c>
      <c r="M32" s="187">
        <v>495403.65</v>
      </c>
      <c r="N32" s="3"/>
      <c r="O32" s="347">
        <v>9.4197500000000005</v>
      </c>
      <c r="P32" s="212"/>
      <c r="Q32" s="159"/>
      <c r="R32" s="344">
        <v>9.4197500000000005</v>
      </c>
      <c r="S32" s="187"/>
      <c r="T32" s="3"/>
      <c r="U32" s="347">
        <v>9.4197500000000005</v>
      </c>
      <c r="V32" s="212"/>
      <c r="W32" s="159"/>
      <c r="X32" s="344">
        <v>9.4197500000000005</v>
      </c>
      <c r="Y32" s="187"/>
      <c r="Z32" s="3"/>
      <c r="AA32" s="347">
        <v>9.4197500000000005</v>
      </c>
      <c r="AB32" s="212"/>
      <c r="AC32" s="159"/>
      <c r="AD32" s="344">
        <v>9.4197500000000005</v>
      </c>
      <c r="AE32" s="187"/>
      <c r="AF32" s="3"/>
      <c r="AG32" s="347">
        <v>9.4197500000000005</v>
      </c>
      <c r="AH32" s="212"/>
      <c r="AI32" s="159"/>
      <c r="AJ32" s="344">
        <v>9.4197500000000005</v>
      </c>
      <c r="AK32" s="187"/>
      <c r="AL32" s="20"/>
      <c r="AM32" s="347">
        <v>9.4197500000000005</v>
      </c>
      <c r="AN32" s="189"/>
      <c r="AO32" s="159"/>
      <c r="AP32" s="344">
        <v>9.4197500000000005</v>
      </c>
      <c r="AQ32" s="187"/>
      <c r="AR32" s="20">
        <f>B32+E32+H32+K32+N32+Q32+T32+W32+Z32+AC32+AF32+AI32+AL32+AO32</f>
        <v>201497</v>
      </c>
      <c r="AS32" s="189">
        <f t="shared" si="6"/>
        <v>1421103.662</v>
      </c>
    </row>
    <row r="33" spans="1:45" x14ac:dyDescent="0.25">
      <c r="A33" s="158" t="s">
        <v>15</v>
      </c>
      <c r="B33" s="7">
        <v>49463</v>
      </c>
      <c r="C33" s="344">
        <v>2.5802499999999999</v>
      </c>
      <c r="D33" s="202">
        <v>127626.75</v>
      </c>
      <c r="E33" s="159">
        <v>46575</v>
      </c>
      <c r="F33" s="344">
        <v>2.5802499999999999</v>
      </c>
      <c r="G33" s="187">
        <v>120175</v>
      </c>
      <c r="H33" s="5">
        <v>53007</v>
      </c>
      <c r="I33" s="344">
        <v>2.5802499999999999</v>
      </c>
      <c r="J33" s="199">
        <f t="shared" si="5"/>
        <v>136771.31174999999</v>
      </c>
      <c r="K33" s="159">
        <v>53383</v>
      </c>
      <c r="L33" s="344">
        <v>2.69136</v>
      </c>
      <c r="M33" s="187">
        <v>143672.76999999999</v>
      </c>
      <c r="N33" s="3"/>
      <c r="O33" s="347">
        <v>2.69136</v>
      </c>
      <c r="P33" s="212"/>
      <c r="Q33" s="159"/>
      <c r="R33" s="344">
        <v>2.69136</v>
      </c>
      <c r="S33" s="187"/>
      <c r="T33" s="3"/>
      <c r="U33" s="347">
        <v>2.69136</v>
      </c>
      <c r="V33" s="212"/>
      <c r="W33" s="159"/>
      <c r="X33" s="344">
        <v>2.69136</v>
      </c>
      <c r="Y33" s="187"/>
      <c r="Z33" s="3"/>
      <c r="AA33" s="347">
        <v>2.69136</v>
      </c>
      <c r="AB33" s="212"/>
      <c r="AC33" s="159"/>
      <c r="AD33" s="344">
        <v>2.69136</v>
      </c>
      <c r="AE33" s="187"/>
      <c r="AF33" s="3"/>
      <c r="AG33" s="347">
        <v>2.69136</v>
      </c>
      <c r="AH33" s="212"/>
      <c r="AI33" s="159"/>
      <c r="AJ33" s="344">
        <v>2.69136</v>
      </c>
      <c r="AK33" s="187"/>
      <c r="AL33" s="20"/>
      <c r="AM33" s="347">
        <v>2.69136</v>
      </c>
      <c r="AN33" s="189"/>
      <c r="AO33" s="159"/>
      <c r="AP33" s="344">
        <v>2.69136</v>
      </c>
      <c r="AQ33" s="187"/>
      <c r="AR33" s="20">
        <f>B33+E33+H33+K33+N33+Q33+T33+W33+Z33+AC33+AF33+AI33+AL33+AO33</f>
        <v>202428</v>
      </c>
      <c r="AS33" s="189">
        <f t="shared" si="6"/>
        <v>408070.83175000001</v>
      </c>
    </row>
    <row r="34" spans="1:45" x14ac:dyDescent="0.25">
      <c r="A34" s="158" t="s">
        <v>11</v>
      </c>
      <c r="B34" s="3">
        <f t="shared" ref="B34:X34" si="7">SUM(B30:B33)</f>
        <v>203972</v>
      </c>
      <c r="C34" s="345">
        <f t="shared" si="7"/>
        <v>23.259270000000001</v>
      </c>
      <c r="D34" s="202">
        <f t="shared" si="7"/>
        <v>1185995.43</v>
      </c>
      <c r="E34" s="159">
        <f t="shared" si="7"/>
        <v>193252</v>
      </c>
      <c r="F34" s="345">
        <f t="shared" si="7"/>
        <v>23.259270000000001</v>
      </c>
      <c r="G34" s="187">
        <f t="shared" si="7"/>
        <v>1123698.78</v>
      </c>
      <c r="H34" s="3">
        <f t="shared" si="7"/>
        <v>225143</v>
      </c>
      <c r="I34" s="345">
        <f t="shared" si="7"/>
        <v>23.259270000000001</v>
      </c>
      <c r="J34" s="212">
        <f t="shared" si="7"/>
        <v>1325277.28785</v>
      </c>
      <c r="K34" s="159">
        <f t="shared" si="7"/>
        <v>222562</v>
      </c>
      <c r="L34" s="345">
        <f t="shared" si="7"/>
        <v>24.24691</v>
      </c>
      <c r="M34" s="187">
        <f t="shared" si="7"/>
        <v>1360936.03</v>
      </c>
      <c r="N34" s="3">
        <f t="shared" si="7"/>
        <v>0</v>
      </c>
      <c r="O34" s="2">
        <f t="shared" si="7"/>
        <v>24.24691</v>
      </c>
      <c r="P34" s="212">
        <f t="shared" si="7"/>
        <v>0</v>
      </c>
      <c r="Q34" s="159">
        <f t="shared" si="7"/>
        <v>0</v>
      </c>
      <c r="R34" s="160">
        <f t="shared" si="7"/>
        <v>24.24691</v>
      </c>
      <c r="S34" s="187">
        <f t="shared" si="7"/>
        <v>0</v>
      </c>
      <c r="T34" s="3">
        <f t="shared" si="7"/>
        <v>0</v>
      </c>
      <c r="U34" s="2">
        <f t="shared" si="7"/>
        <v>24.24691</v>
      </c>
      <c r="V34" s="212">
        <f t="shared" si="7"/>
        <v>0</v>
      </c>
      <c r="W34" s="159">
        <f t="shared" si="7"/>
        <v>0</v>
      </c>
      <c r="X34" s="160">
        <f t="shared" si="7"/>
        <v>24.24691</v>
      </c>
      <c r="Y34" s="187">
        <f>SUM(Y30:Y33)</f>
        <v>0</v>
      </c>
      <c r="Z34" s="3">
        <f t="shared" ref="Z34:AR34" si="8">SUM(Z30:Z33)</f>
        <v>0</v>
      </c>
      <c r="AA34" s="2">
        <f t="shared" si="8"/>
        <v>24.24691</v>
      </c>
      <c r="AB34" s="212">
        <f t="shared" si="8"/>
        <v>0</v>
      </c>
      <c r="AC34" s="159">
        <f t="shared" si="8"/>
        <v>0</v>
      </c>
      <c r="AD34" s="160">
        <f t="shared" si="8"/>
        <v>24.24691</v>
      </c>
      <c r="AE34" s="187">
        <f t="shared" si="8"/>
        <v>0</v>
      </c>
      <c r="AF34" s="3">
        <f t="shared" si="8"/>
        <v>0</v>
      </c>
      <c r="AG34" s="2">
        <f t="shared" si="8"/>
        <v>24.24691</v>
      </c>
      <c r="AH34" s="212">
        <f t="shared" si="8"/>
        <v>0</v>
      </c>
      <c r="AI34" s="159"/>
      <c r="AJ34" s="345">
        <f>SUM(AJ30:AJ33)</f>
        <v>24.24691</v>
      </c>
      <c r="AK34" s="187"/>
      <c r="AL34" s="20">
        <f t="shared" si="8"/>
        <v>0</v>
      </c>
      <c r="AM34" s="22">
        <f t="shared" si="8"/>
        <v>24.24691</v>
      </c>
      <c r="AN34" s="189">
        <f t="shared" si="8"/>
        <v>0</v>
      </c>
      <c r="AO34" s="159">
        <f t="shared" si="8"/>
        <v>0</v>
      </c>
      <c r="AP34" s="160">
        <f t="shared" si="8"/>
        <v>24.24691</v>
      </c>
      <c r="AQ34" s="187">
        <f t="shared" si="8"/>
        <v>0</v>
      </c>
      <c r="AR34" s="20">
        <f t="shared" si="8"/>
        <v>844929</v>
      </c>
      <c r="AS34" s="189">
        <f>SUM(AS30:AS33)</f>
        <v>3872208.7478499999</v>
      </c>
    </row>
    <row r="35" spans="1:45" s="191" customFormat="1" x14ac:dyDescent="0.25">
      <c r="A35" s="209" t="s">
        <v>21</v>
      </c>
      <c r="B35" s="364">
        <v>225339.13</v>
      </c>
      <c r="C35" s="365"/>
      <c r="D35" s="366"/>
      <c r="E35" s="358">
        <v>213502.77</v>
      </c>
      <c r="F35" s="359"/>
      <c r="G35" s="360"/>
      <c r="H35" s="364">
        <v>251802.57</v>
      </c>
      <c r="I35" s="365"/>
      <c r="J35" s="366"/>
      <c r="K35" s="358">
        <v>258577.84</v>
      </c>
      <c r="L35" s="359"/>
      <c r="M35" s="360"/>
      <c r="N35" s="364">
        <f t="shared" ref="N35:AO35" si="9">SUM(N34)</f>
        <v>0</v>
      </c>
      <c r="O35" s="365"/>
      <c r="P35" s="366"/>
      <c r="Q35" s="358">
        <f t="shared" si="9"/>
        <v>0</v>
      </c>
      <c r="R35" s="359"/>
      <c r="S35" s="360"/>
      <c r="T35" s="364">
        <f t="shared" si="9"/>
        <v>0</v>
      </c>
      <c r="U35" s="365"/>
      <c r="V35" s="366"/>
      <c r="W35" s="358">
        <f t="shared" si="9"/>
        <v>0</v>
      </c>
      <c r="X35" s="359"/>
      <c r="Y35" s="360"/>
      <c r="Z35" s="364">
        <f t="shared" si="9"/>
        <v>0</v>
      </c>
      <c r="AA35" s="365"/>
      <c r="AB35" s="366"/>
      <c r="AC35" s="358">
        <f t="shared" si="9"/>
        <v>0</v>
      </c>
      <c r="AD35" s="359"/>
      <c r="AE35" s="360"/>
      <c r="AF35" s="364">
        <f t="shared" si="9"/>
        <v>0</v>
      </c>
      <c r="AG35" s="365"/>
      <c r="AH35" s="366"/>
      <c r="AI35" s="358">
        <f t="shared" si="9"/>
        <v>0</v>
      </c>
      <c r="AJ35" s="359"/>
      <c r="AK35" s="360"/>
      <c r="AL35" s="353">
        <f t="shared" si="9"/>
        <v>0</v>
      </c>
      <c r="AM35" s="354"/>
      <c r="AN35" s="355"/>
      <c r="AO35" s="358">
        <f t="shared" si="9"/>
        <v>0</v>
      </c>
      <c r="AP35" s="359"/>
      <c r="AQ35" s="360"/>
      <c r="AR35" s="353">
        <f>B35+E35+H35+K35+N35+Q35+T35+W35+Z35+AC35+AF35+AI35+AL35+AO35</f>
        <v>949222.30999999994</v>
      </c>
      <c r="AS35" s="355"/>
    </row>
    <row r="36" spans="1:45" s="191" customFormat="1" x14ac:dyDescent="0.25">
      <c r="A36" s="209" t="s">
        <v>23</v>
      </c>
      <c r="B36" s="364">
        <f>D34-B35</f>
        <v>960656.29999999993</v>
      </c>
      <c r="C36" s="365"/>
      <c r="D36" s="366"/>
      <c r="E36" s="358">
        <f>G34-E35</f>
        <v>910196.01</v>
      </c>
      <c r="F36" s="359"/>
      <c r="G36" s="360"/>
      <c r="H36" s="353">
        <f>J34-H35</f>
        <v>1073474.7178499999</v>
      </c>
      <c r="I36" s="354"/>
      <c r="J36" s="355"/>
      <c r="K36" s="358">
        <f>M34-K35</f>
        <v>1102358.19</v>
      </c>
      <c r="L36" s="359"/>
      <c r="M36" s="360"/>
      <c r="N36" s="353">
        <f>P34-P35</f>
        <v>0</v>
      </c>
      <c r="O36" s="354"/>
      <c r="P36" s="355"/>
      <c r="Q36" s="358">
        <f>S34-S35</f>
        <v>0</v>
      </c>
      <c r="R36" s="359"/>
      <c r="S36" s="360"/>
      <c r="T36" s="353">
        <f>V34-V35</f>
        <v>0</v>
      </c>
      <c r="U36" s="354"/>
      <c r="V36" s="355"/>
      <c r="W36" s="358">
        <f>Y34-Y35</f>
        <v>0</v>
      </c>
      <c r="X36" s="359"/>
      <c r="Y36" s="360"/>
      <c r="Z36" s="353">
        <f>AB34-AB35</f>
        <v>0</v>
      </c>
      <c r="AA36" s="354"/>
      <c r="AB36" s="355"/>
      <c r="AC36" s="358">
        <f>AE34-AE35</f>
        <v>0</v>
      </c>
      <c r="AD36" s="359"/>
      <c r="AE36" s="360"/>
      <c r="AF36" s="353">
        <f>AH34-AH35</f>
        <v>0</v>
      </c>
      <c r="AG36" s="354"/>
      <c r="AH36" s="355"/>
      <c r="AI36" s="358">
        <f>AK34-AK35</f>
        <v>0</v>
      </c>
      <c r="AJ36" s="359"/>
      <c r="AK36" s="360"/>
      <c r="AL36" s="353">
        <f>AN34-AN35</f>
        <v>0</v>
      </c>
      <c r="AM36" s="354"/>
      <c r="AN36" s="355"/>
      <c r="AO36" s="358">
        <f>AQ34-AQ35</f>
        <v>0</v>
      </c>
      <c r="AP36" s="359"/>
      <c r="AQ36" s="360"/>
      <c r="AR36" s="356">
        <f>AS34-AR35</f>
        <v>2922986.4378499999</v>
      </c>
      <c r="AS36" s="357"/>
    </row>
    <row r="40" spans="1:45" x14ac:dyDescent="0.25">
      <c r="B40" s="373" t="s">
        <v>99</v>
      </c>
      <c r="C40" s="373"/>
      <c r="D40" s="373"/>
    </row>
    <row r="41" spans="1:45" ht="60" x14ac:dyDescent="0.25">
      <c r="B41" s="174" t="s">
        <v>96</v>
      </c>
      <c r="C41" s="175" t="s">
        <v>95</v>
      </c>
      <c r="D41" s="206" t="s">
        <v>97</v>
      </c>
    </row>
    <row r="42" spans="1:45" x14ac:dyDescent="0.25">
      <c r="B42" s="16">
        <v>2024</v>
      </c>
      <c r="C42" s="7">
        <f>AR8</f>
        <v>2385363</v>
      </c>
      <c r="D42" s="200">
        <f>AS10</f>
        <v>10832143.780000001</v>
      </c>
    </row>
    <row r="43" spans="1:45" x14ac:dyDescent="0.25">
      <c r="B43" s="16">
        <v>2025</v>
      </c>
      <c r="C43" s="7">
        <f>AU21</f>
        <v>2146055</v>
      </c>
      <c r="D43" s="200">
        <f>AV23</f>
        <v>10594829.9</v>
      </c>
    </row>
    <row r="44" spans="1:45" x14ac:dyDescent="0.25">
      <c r="B44" s="16">
        <v>2026</v>
      </c>
      <c r="C44" s="7">
        <f>AR34</f>
        <v>844929</v>
      </c>
      <c r="D44" s="200">
        <f>AR36</f>
        <v>2922986.4378499999</v>
      </c>
    </row>
  </sheetData>
  <mergeCells count="147">
    <mergeCell ref="H15:J15"/>
    <mergeCell ref="K15:M15"/>
    <mergeCell ref="N15:P15"/>
    <mergeCell ref="N35:P35"/>
    <mergeCell ref="K35:M35"/>
    <mergeCell ref="H35:J35"/>
    <mergeCell ref="E35:G35"/>
    <mergeCell ref="B35:D35"/>
    <mergeCell ref="B23:D23"/>
    <mergeCell ref="E23:G23"/>
    <mergeCell ref="H23:J23"/>
    <mergeCell ref="W27:AH27"/>
    <mergeCell ref="N22:P22"/>
    <mergeCell ref="E22:G22"/>
    <mergeCell ref="H22:J22"/>
    <mergeCell ref="K22:M22"/>
    <mergeCell ref="Q35:S35"/>
    <mergeCell ref="T35:V35"/>
    <mergeCell ref="W35:Y35"/>
    <mergeCell ref="Z35:AB35"/>
    <mergeCell ref="W23:Y23"/>
    <mergeCell ref="Z23:AB23"/>
    <mergeCell ref="A27:L27"/>
    <mergeCell ref="B28:D28"/>
    <mergeCell ref="E28:G28"/>
    <mergeCell ref="H28:J28"/>
    <mergeCell ref="K28:M28"/>
    <mergeCell ref="N28:P28"/>
    <mergeCell ref="Q28:S28"/>
    <mergeCell ref="T28:V28"/>
    <mergeCell ref="W28:Y28"/>
    <mergeCell ref="M27:V27"/>
    <mergeCell ref="AR22:AT22"/>
    <mergeCell ref="AL22:AN22"/>
    <mergeCell ref="AI22:AK22"/>
    <mergeCell ref="AR23:AT23"/>
    <mergeCell ref="Z10:AB10"/>
    <mergeCell ref="AC10:AE10"/>
    <mergeCell ref="AF10:AH10"/>
    <mergeCell ref="AI10:AK10"/>
    <mergeCell ref="AF22:AH22"/>
    <mergeCell ref="AC22:AE22"/>
    <mergeCell ref="AO15:AQ15"/>
    <mergeCell ref="AO22:AQ22"/>
    <mergeCell ref="AO23:AQ23"/>
    <mergeCell ref="AF23:AH23"/>
    <mergeCell ref="AL23:AN23"/>
    <mergeCell ref="AC23:AE23"/>
    <mergeCell ref="AL15:AN15"/>
    <mergeCell ref="AO10:AQ10"/>
    <mergeCell ref="AF15:AH15"/>
    <mergeCell ref="K2:M2"/>
    <mergeCell ref="AL2:AN2"/>
    <mergeCell ref="AL10:AN10"/>
    <mergeCell ref="Z15:AB15"/>
    <mergeCell ref="AC15:AE15"/>
    <mergeCell ref="AI14:AV14"/>
    <mergeCell ref="AU15:AV15"/>
    <mergeCell ref="B10:D10"/>
    <mergeCell ref="E10:G10"/>
    <mergeCell ref="H10:J10"/>
    <mergeCell ref="K10:M10"/>
    <mergeCell ref="N10:P10"/>
    <mergeCell ref="Q10:S10"/>
    <mergeCell ref="T10:V10"/>
    <mergeCell ref="W10:Y10"/>
    <mergeCell ref="N2:P2"/>
    <mergeCell ref="Q2:S2"/>
    <mergeCell ref="A14:L14"/>
    <mergeCell ref="M14:V14"/>
    <mergeCell ref="Q15:S15"/>
    <mergeCell ref="T15:V15"/>
    <mergeCell ref="W15:Y15"/>
    <mergeCell ref="B15:D15"/>
    <mergeCell ref="E15:G15"/>
    <mergeCell ref="AI36:AK36"/>
    <mergeCell ref="AI1:AS1"/>
    <mergeCell ref="W14:AH14"/>
    <mergeCell ref="B9:D9"/>
    <mergeCell ref="E9:G9"/>
    <mergeCell ref="H9:J9"/>
    <mergeCell ref="AR15:AT15"/>
    <mergeCell ref="K9:M9"/>
    <mergeCell ref="N9:P9"/>
    <mergeCell ref="W1:AH1"/>
    <mergeCell ref="AR2:AS2"/>
    <mergeCell ref="T2:V2"/>
    <mergeCell ref="W2:Y2"/>
    <mergeCell ref="Z2:AB2"/>
    <mergeCell ref="AC2:AE2"/>
    <mergeCell ref="AF2:AH2"/>
    <mergeCell ref="AI2:AK2"/>
    <mergeCell ref="AO9:AQ9"/>
    <mergeCell ref="AO2:AQ2"/>
    <mergeCell ref="M1:V1"/>
    <mergeCell ref="A1:L1"/>
    <mergeCell ref="B2:D2"/>
    <mergeCell ref="E2:G2"/>
    <mergeCell ref="H2:J2"/>
    <mergeCell ref="AO28:AQ28"/>
    <mergeCell ref="Z28:AB28"/>
    <mergeCell ref="B40:D40"/>
    <mergeCell ref="AC9:AE9"/>
    <mergeCell ref="AF9:AH9"/>
    <mergeCell ref="AI9:AK9"/>
    <mergeCell ref="AL9:AN9"/>
    <mergeCell ref="Z22:AB22"/>
    <mergeCell ref="W22:Y22"/>
    <mergeCell ref="T22:V22"/>
    <mergeCell ref="Q22:S22"/>
    <mergeCell ref="Q9:S9"/>
    <mergeCell ref="T9:V9"/>
    <mergeCell ref="W9:Y9"/>
    <mergeCell ref="Z9:AB9"/>
    <mergeCell ref="B36:D36"/>
    <mergeCell ref="E36:G36"/>
    <mergeCell ref="H36:J36"/>
    <mergeCell ref="K36:M36"/>
    <mergeCell ref="AI15:AK15"/>
    <mergeCell ref="AI23:AK23"/>
    <mergeCell ref="B22:D22"/>
    <mergeCell ref="AC36:AE36"/>
    <mergeCell ref="AF36:AH36"/>
    <mergeCell ref="AR28:AS28"/>
    <mergeCell ref="AL36:AN36"/>
    <mergeCell ref="AR35:AS35"/>
    <mergeCell ref="AR36:AS36"/>
    <mergeCell ref="AI35:AK35"/>
    <mergeCell ref="AL35:AN35"/>
    <mergeCell ref="AO35:AQ35"/>
    <mergeCell ref="K23:M23"/>
    <mergeCell ref="N23:P23"/>
    <mergeCell ref="Q23:S23"/>
    <mergeCell ref="T23:V23"/>
    <mergeCell ref="AO36:AQ36"/>
    <mergeCell ref="N36:P36"/>
    <mergeCell ref="Q36:S36"/>
    <mergeCell ref="T36:V36"/>
    <mergeCell ref="W36:Y36"/>
    <mergeCell ref="Z36:AB36"/>
    <mergeCell ref="AC35:AE35"/>
    <mergeCell ref="AF35:AH35"/>
    <mergeCell ref="AI27:AS27"/>
    <mergeCell ref="AC28:AE28"/>
    <mergeCell ref="AF28:AH28"/>
    <mergeCell ref="AI28:AK28"/>
    <mergeCell ref="AL28:AN2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1"/>
  <sheetViews>
    <sheetView workbookViewId="0">
      <selection activeCell="M31" sqref="M31:M35"/>
    </sheetView>
  </sheetViews>
  <sheetFormatPr defaultRowHeight="15" x14ac:dyDescent="0.25"/>
  <cols>
    <col min="1" max="1" width="23.140625" bestFit="1" customWidth="1"/>
    <col min="2" max="2" width="13.140625" bestFit="1" customWidth="1"/>
    <col min="3" max="3" width="16.5703125" style="191" bestFit="1" customWidth="1"/>
    <col min="4" max="4" width="15.42578125" style="191" bestFit="1" customWidth="1"/>
    <col min="5" max="5" width="13.140625" bestFit="1" customWidth="1"/>
    <col min="6" max="6" width="16.42578125" style="191" bestFit="1" customWidth="1"/>
    <col min="7" max="7" width="13.140625" style="191" bestFit="1" customWidth="1"/>
    <col min="8" max="8" width="13.140625" bestFit="1" customWidth="1"/>
    <col min="9" max="9" width="16.42578125" style="191" bestFit="1" customWidth="1"/>
    <col min="10" max="10" width="14.42578125" style="191" bestFit="1" customWidth="1"/>
    <col min="11" max="11" width="13.140625" bestFit="1" customWidth="1"/>
    <col min="12" max="12" width="16.5703125" style="191" bestFit="1" customWidth="1"/>
    <col min="13" max="13" width="14.42578125" style="191" bestFit="1" customWidth="1"/>
    <col min="14" max="14" width="13.140625" bestFit="1" customWidth="1"/>
    <col min="15" max="15" width="16.5703125" style="191" bestFit="1" customWidth="1"/>
    <col min="16" max="16" width="14.42578125" style="191" bestFit="1" customWidth="1"/>
    <col min="17" max="17" width="13.140625" bestFit="1" customWidth="1"/>
    <col min="18" max="18" width="16.5703125" style="191" bestFit="1" customWidth="1"/>
    <col min="19" max="19" width="14.42578125" style="191" bestFit="1" customWidth="1"/>
    <col min="20" max="20" width="13.140625" bestFit="1" customWidth="1"/>
    <col min="21" max="21" width="16.5703125" style="191" bestFit="1" customWidth="1"/>
    <col min="22" max="22" width="14.42578125" style="191" bestFit="1" customWidth="1"/>
    <col min="23" max="23" width="13.140625" bestFit="1" customWidth="1"/>
    <col min="24" max="24" width="16.5703125" style="191" bestFit="1" customWidth="1"/>
    <col min="25" max="25" width="14.42578125" style="191" bestFit="1" customWidth="1"/>
    <col min="26" max="26" width="13.140625" bestFit="1" customWidth="1"/>
    <col min="27" max="27" width="16.5703125" style="191" bestFit="1" customWidth="1"/>
    <col min="28" max="28" width="14.42578125" style="191" bestFit="1" customWidth="1"/>
    <col min="29" max="29" width="13.140625" bestFit="1" customWidth="1"/>
    <col min="30" max="30" width="16.5703125" style="191" bestFit="1" customWidth="1"/>
    <col min="31" max="31" width="14.42578125" style="191" bestFit="1" customWidth="1"/>
    <col min="32" max="32" width="13.140625" bestFit="1" customWidth="1"/>
    <col min="33" max="33" width="16.5703125" style="191" bestFit="1" customWidth="1"/>
    <col min="34" max="34" width="14.42578125" style="191" bestFit="1" customWidth="1"/>
    <col min="35" max="35" width="13.140625" bestFit="1" customWidth="1"/>
    <col min="36" max="36" width="16.42578125" style="191" bestFit="1" customWidth="1"/>
    <col min="37" max="37" width="13.140625" style="191" bestFit="1" customWidth="1"/>
    <col min="38" max="38" width="15.5703125" customWidth="1"/>
    <col min="39" max="39" width="18.140625" style="191" customWidth="1"/>
    <col min="40" max="40" width="13.140625" style="191" customWidth="1"/>
    <col min="41" max="41" width="13.140625" bestFit="1" customWidth="1"/>
    <col min="42" max="42" width="18" style="191" customWidth="1"/>
    <col min="43" max="43" width="15.28515625" style="191" customWidth="1"/>
    <col min="44" max="44" width="15.28515625" customWidth="1"/>
    <col min="45" max="46" width="16" style="191" customWidth="1"/>
    <col min="47" max="47" width="13.140625" bestFit="1" customWidth="1"/>
    <col min="48" max="48" width="16.42578125" style="316" bestFit="1" customWidth="1"/>
    <col min="49" max="49" width="16.5703125" style="316" customWidth="1"/>
    <col min="50" max="50" width="13.140625" bestFit="1" customWidth="1"/>
    <col min="51" max="51" width="17.140625" style="191" customWidth="1"/>
    <col min="52" max="52" width="13.140625" style="191" bestFit="1" customWidth="1"/>
    <col min="53" max="53" width="13.140625" bestFit="1" customWidth="1"/>
    <col min="54" max="54" width="16.42578125" style="191" bestFit="1" customWidth="1"/>
    <col min="55" max="55" width="13.140625" style="191" bestFit="1" customWidth="1"/>
    <col min="56" max="56" width="13.140625" bestFit="1" customWidth="1"/>
    <col min="57" max="57" width="16.42578125" style="191" bestFit="1" customWidth="1"/>
    <col min="58" max="58" width="13.140625" style="191" bestFit="1" customWidth="1"/>
    <col min="59" max="59" width="14.28515625" customWidth="1"/>
    <col min="60" max="60" width="16.42578125" style="191" bestFit="1" customWidth="1"/>
    <col min="61" max="61" width="13.140625" style="191" bestFit="1" customWidth="1"/>
    <col min="62" max="62" width="13.140625" bestFit="1" customWidth="1"/>
    <col min="63" max="63" width="16.85546875" style="316" bestFit="1" customWidth="1"/>
    <col min="64" max="64" width="13.140625" style="191" bestFit="1" customWidth="1"/>
    <col min="65" max="65" width="14" customWidth="1"/>
    <col min="66" max="66" width="15.42578125" style="191" bestFit="1" customWidth="1"/>
  </cols>
  <sheetData>
    <row r="1" spans="1:73" ht="27" thickBot="1" x14ac:dyDescent="0.45">
      <c r="A1" s="386" t="s">
        <v>120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8"/>
      <c r="N1" s="386" t="s">
        <v>84</v>
      </c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8"/>
      <c r="AC1" s="386" t="s">
        <v>84</v>
      </c>
      <c r="AD1" s="387"/>
      <c r="AE1" s="387"/>
      <c r="AF1" s="387"/>
      <c r="AG1" s="387"/>
      <c r="AH1" s="387"/>
      <c r="AI1" s="387"/>
      <c r="AJ1" s="387"/>
      <c r="AK1" s="387"/>
      <c r="AL1" s="387"/>
      <c r="AM1" s="387"/>
      <c r="AN1" s="387"/>
      <c r="AO1" s="387"/>
      <c r="AP1" s="387"/>
      <c r="AQ1" s="388"/>
      <c r="AR1" s="386" t="s">
        <v>84</v>
      </c>
      <c r="AS1" s="387"/>
      <c r="AT1" s="387"/>
      <c r="AU1" s="387"/>
      <c r="AV1" s="387"/>
      <c r="AW1" s="387"/>
      <c r="AX1" s="387"/>
      <c r="AY1" s="387"/>
      <c r="AZ1" s="387"/>
      <c r="BA1" s="387"/>
      <c r="BB1" s="387"/>
      <c r="BC1" s="387"/>
      <c r="BD1" s="387"/>
      <c r="BE1" s="387"/>
      <c r="BF1" s="387"/>
      <c r="BG1" s="387"/>
      <c r="BH1" s="387"/>
      <c r="BI1" s="387"/>
      <c r="BJ1" s="387"/>
      <c r="BK1" s="388"/>
      <c r="BL1" s="223"/>
      <c r="BM1" s="54"/>
      <c r="BN1" s="223"/>
    </row>
    <row r="2" spans="1:73" ht="15.75" thickBot="1" x14ac:dyDescent="0.3">
      <c r="A2" s="139" t="s">
        <v>16</v>
      </c>
      <c r="B2" s="691" t="s">
        <v>0</v>
      </c>
      <c r="C2" s="692"/>
      <c r="D2" s="693"/>
      <c r="E2" s="689" t="s">
        <v>1</v>
      </c>
      <c r="F2" s="690"/>
      <c r="G2" s="694"/>
      <c r="H2" s="689" t="s">
        <v>2</v>
      </c>
      <c r="I2" s="690"/>
      <c r="J2" s="694"/>
      <c r="K2" s="689" t="s">
        <v>3</v>
      </c>
      <c r="L2" s="690"/>
      <c r="M2" s="694"/>
      <c r="N2" s="689" t="s">
        <v>4</v>
      </c>
      <c r="O2" s="690"/>
      <c r="P2" s="694"/>
      <c r="Q2" s="689" t="s">
        <v>5</v>
      </c>
      <c r="R2" s="690"/>
      <c r="S2" s="694"/>
      <c r="T2" s="689" t="s">
        <v>6</v>
      </c>
      <c r="U2" s="690"/>
      <c r="V2" s="694"/>
      <c r="W2" s="689" t="s">
        <v>7</v>
      </c>
      <c r="X2" s="690"/>
      <c r="Y2" s="694"/>
      <c r="Z2" s="689" t="s">
        <v>8</v>
      </c>
      <c r="AA2" s="690"/>
      <c r="AB2" s="694"/>
      <c r="AC2" s="689" t="s">
        <v>9</v>
      </c>
      <c r="AD2" s="690"/>
      <c r="AE2" s="694"/>
      <c r="AF2" s="689" t="s">
        <v>10</v>
      </c>
      <c r="AG2" s="690"/>
      <c r="AH2" s="694"/>
      <c r="AI2" s="689" t="s">
        <v>24</v>
      </c>
      <c r="AJ2" s="690"/>
      <c r="AK2" s="690"/>
      <c r="AL2" s="689" t="s">
        <v>38</v>
      </c>
      <c r="AM2" s="690"/>
      <c r="AN2" s="690"/>
      <c r="AO2" s="689" t="s">
        <v>37</v>
      </c>
      <c r="AP2" s="690"/>
      <c r="AQ2" s="690"/>
      <c r="AR2" s="689" t="s">
        <v>86</v>
      </c>
      <c r="AS2" s="690"/>
      <c r="AT2" s="690"/>
      <c r="AU2" s="689" t="s">
        <v>73</v>
      </c>
      <c r="AV2" s="690"/>
      <c r="AW2" s="690"/>
      <c r="AX2" s="689" t="s">
        <v>74</v>
      </c>
      <c r="AY2" s="690"/>
      <c r="AZ2" s="690"/>
      <c r="BA2" s="689" t="s">
        <v>75</v>
      </c>
      <c r="BB2" s="690"/>
      <c r="BC2" s="690"/>
      <c r="BD2" s="689" t="s">
        <v>76</v>
      </c>
      <c r="BE2" s="690"/>
      <c r="BF2" s="690"/>
      <c r="BG2" s="689" t="s">
        <v>77</v>
      </c>
      <c r="BH2" s="690"/>
      <c r="BI2" s="690"/>
      <c r="BJ2" s="689" t="s">
        <v>11</v>
      </c>
      <c r="BK2" s="701"/>
    </row>
    <row r="3" spans="1:73" x14ac:dyDescent="0.25">
      <c r="A3" s="24"/>
      <c r="B3" s="24" t="s">
        <v>17</v>
      </c>
      <c r="C3" s="216" t="s">
        <v>19</v>
      </c>
      <c r="D3" s="216" t="s">
        <v>20</v>
      </c>
      <c r="E3" s="24" t="s">
        <v>17</v>
      </c>
      <c r="F3" s="216" t="s">
        <v>19</v>
      </c>
      <c r="G3" s="216" t="s">
        <v>20</v>
      </c>
      <c r="H3" s="24" t="s">
        <v>17</v>
      </c>
      <c r="I3" s="216" t="s">
        <v>19</v>
      </c>
      <c r="J3" s="216" t="s">
        <v>20</v>
      </c>
      <c r="K3" s="24" t="s">
        <v>17</v>
      </c>
      <c r="L3" s="216" t="s">
        <v>19</v>
      </c>
      <c r="M3" s="216" t="s">
        <v>20</v>
      </c>
      <c r="N3" s="24" t="s">
        <v>17</v>
      </c>
      <c r="O3" s="216" t="s">
        <v>19</v>
      </c>
      <c r="P3" s="216" t="s">
        <v>20</v>
      </c>
      <c r="Q3" s="24" t="s">
        <v>17</v>
      </c>
      <c r="R3" s="216" t="s">
        <v>19</v>
      </c>
      <c r="S3" s="216" t="s">
        <v>20</v>
      </c>
      <c r="T3" s="24" t="s">
        <v>17</v>
      </c>
      <c r="U3" s="216" t="s">
        <v>19</v>
      </c>
      <c r="V3" s="216" t="s">
        <v>20</v>
      </c>
      <c r="W3" s="24" t="s">
        <v>17</v>
      </c>
      <c r="X3" s="216" t="s">
        <v>19</v>
      </c>
      <c r="Y3" s="216" t="s">
        <v>20</v>
      </c>
      <c r="Z3" s="24" t="s">
        <v>17</v>
      </c>
      <c r="AA3" s="216" t="s">
        <v>19</v>
      </c>
      <c r="AB3" s="216" t="s">
        <v>20</v>
      </c>
      <c r="AC3" s="24" t="s">
        <v>17</v>
      </c>
      <c r="AD3" s="216" t="s">
        <v>19</v>
      </c>
      <c r="AE3" s="216" t="s">
        <v>20</v>
      </c>
      <c r="AF3" s="24" t="s">
        <v>17</v>
      </c>
      <c r="AG3" s="216" t="s">
        <v>19</v>
      </c>
      <c r="AH3" s="216" t="s">
        <v>20</v>
      </c>
      <c r="AI3" s="24" t="s">
        <v>17</v>
      </c>
      <c r="AJ3" s="216" t="s">
        <v>19</v>
      </c>
      <c r="AK3" s="216" t="s">
        <v>20</v>
      </c>
      <c r="AL3" s="24" t="s">
        <v>17</v>
      </c>
      <c r="AM3" s="216" t="s">
        <v>19</v>
      </c>
      <c r="AN3" s="216" t="s">
        <v>20</v>
      </c>
      <c r="AO3" s="24" t="s">
        <v>17</v>
      </c>
      <c r="AP3" s="216" t="s">
        <v>19</v>
      </c>
      <c r="AQ3" s="216" t="s">
        <v>20</v>
      </c>
      <c r="AR3" s="24" t="s">
        <v>17</v>
      </c>
      <c r="AS3" s="216" t="s">
        <v>19</v>
      </c>
      <c r="AT3" s="216" t="s">
        <v>20</v>
      </c>
      <c r="AU3" s="24" t="s">
        <v>17</v>
      </c>
      <c r="AV3" s="312" t="s">
        <v>19</v>
      </c>
      <c r="AW3" s="312" t="s">
        <v>20</v>
      </c>
      <c r="AX3" s="24" t="s">
        <v>17</v>
      </c>
      <c r="AY3" s="216" t="s">
        <v>19</v>
      </c>
      <c r="AZ3" s="216" t="s">
        <v>20</v>
      </c>
      <c r="BA3" s="24" t="s">
        <v>17</v>
      </c>
      <c r="BB3" s="216" t="s">
        <v>19</v>
      </c>
      <c r="BC3" s="216" t="s">
        <v>20</v>
      </c>
      <c r="BD3" s="24" t="s">
        <v>17</v>
      </c>
      <c r="BE3" s="216" t="s">
        <v>19</v>
      </c>
      <c r="BF3" s="216" t="s">
        <v>20</v>
      </c>
      <c r="BG3" s="24" t="s">
        <v>17</v>
      </c>
      <c r="BH3" s="216" t="s">
        <v>19</v>
      </c>
      <c r="BI3" s="216" t="s">
        <v>20</v>
      </c>
      <c r="BJ3" s="24" t="s">
        <v>17</v>
      </c>
      <c r="BK3" s="312" t="s">
        <v>18</v>
      </c>
    </row>
    <row r="4" spans="1:73" x14ac:dyDescent="0.25">
      <c r="A4" s="113" t="s">
        <v>12</v>
      </c>
      <c r="B4" s="5">
        <v>53604</v>
      </c>
      <c r="C4" s="199">
        <v>2.2999999999999998</v>
      </c>
      <c r="D4" s="200">
        <v>123289.2</v>
      </c>
      <c r="E4" s="140">
        <v>51017</v>
      </c>
      <c r="F4" s="304">
        <v>2.2999999999999998</v>
      </c>
      <c r="G4" s="305">
        <v>117339.1</v>
      </c>
      <c r="H4" s="5">
        <v>54046</v>
      </c>
      <c r="I4" s="198">
        <v>2.2999999999999998</v>
      </c>
      <c r="J4" s="204">
        <v>124305.8</v>
      </c>
      <c r="K4" s="140">
        <v>52342</v>
      </c>
      <c r="L4" s="304">
        <v>2.2999999999999998</v>
      </c>
      <c r="M4" s="305">
        <v>120386.6</v>
      </c>
      <c r="N4" s="3">
        <v>54408</v>
      </c>
      <c r="O4" s="198">
        <v>2.2999999999999998</v>
      </c>
      <c r="P4" s="213">
        <v>125138.4</v>
      </c>
      <c r="Q4" s="140">
        <v>52535</v>
      </c>
      <c r="R4" s="304">
        <v>2.2999999999999998</v>
      </c>
      <c r="S4" s="305">
        <v>120830.5</v>
      </c>
      <c r="T4" s="3">
        <v>53913</v>
      </c>
      <c r="U4" s="198">
        <v>2.41</v>
      </c>
      <c r="V4" s="212">
        <v>129930.33</v>
      </c>
      <c r="W4" s="140">
        <v>52724</v>
      </c>
      <c r="X4" s="304">
        <v>2.41</v>
      </c>
      <c r="Y4" s="305">
        <v>127064.84</v>
      </c>
      <c r="Z4" s="3">
        <v>50514</v>
      </c>
      <c r="AA4" s="198">
        <v>2.41</v>
      </c>
      <c r="AB4" s="212">
        <v>121738.74</v>
      </c>
      <c r="AC4" s="140">
        <v>52629</v>
      </c>
      <c r="AD4" s="304">
        <v>2.41</v>
      </c>
      <c r="AE4" s="305">
        <v>126835.89</v>
      </c>
      <c r="AF4" s="3">
        <v>51554</v>
      </c>
      <c r="AG4" s="198">
        <v>2.41</v>
      </c>
      <c r="AH4" s="212">
        <v>124245.14</v>
      </c>
      <c r="AI4" s="140">
        <v>17006</v>
      </c>
      <c r="AJ4" s="304">
        <v>2.41</v>
      </c>
      <c r="AK4" s="305">
        <v>40984.46</v>
      </c>
      <c r="AL4" s="20">
        <v>15467</v>
      </c>
      <c r="AM4" s="198">
        <v>2.41</v>
      </c>
      <c r="AN4" s="189">
        <v>37275.47</v>
      </c>
      <c r="AO4" s="140">
        <v>20218</v>
      </c>
      <c r="AP4" s="304">
        <v>2.41</v>
      </c>
      <c r="AQ4" s="305">
        <v>48725.38</v>
      </c>
      <c r="AR4" s="20">
        <v>20810</v>
      </c>
      <c r="AS4" s="199">
        <v>0.11</v>
      </c>
      <c r="AT4" s="189">
        <v>2289.1</v>
      </c>
      <c r="AU4" s="140">
        <v>51017</v>
      </c>
      <c r="AV4" s="313">
        <v>0.11</v>
      </c>
      <c r="AW4" s="314">
        <v>5611.87</v>
      </c>
      <c r="AX4" s="20">
        <v>54046</v>
      </c>
      <c r="AY4" s="199">
        <v>0.11</v>
      </c>
      <c r="AZ4" s="189">
        <v>5945.06</v>
      </c>
      <c r="BA4" s="140">
        <v>52342</v>
      </c>
      <c r="BB4" s="304">
        <v>0.11</v>
      </c>
      <c r="BC4" s="305">
        <v>5757.62</v>
      </c>
      <c r="BD4" s="20">
        <v>54408</v>
      </c>
      <c r="BE4" s="198">
        <v>0.11</v>
      </c>
      <c r="BF4" s="189">
        <v>5984.88</v>
      </c>
      <c r="BG4" s="140">
        <v>52535</v>
      </c>
      <c r="BH4" s="304">
        <v>0.11</v>
      </c>
      <c r="BI4" s="305">
        <v>5778.85</v>
      </c>
      <c r="BJ4" s="140">
        <f>B4+E4+H4+K4+N4+Q4+T4+W4+Z4+AC4+AF4+AI4+AL4+AO4</f>
        <v>631977</v>
      </c>
      <c r="BK4" s="314">
        <f>D4+G4+J4+M4+P4+S4+V4+Y4+AB4+AE4+AH4+AK4+AN4+AQ4+AT4+AW4+AZ4+BC4+BF4+BI4</f>
        <v>1519457.23</v>
      </c>
    </row>
    <row r="5" spans="1:73" x14ac:dyDescent="0.25">
      <c r="A5" s="113" t="s">
        <v>13</v>
      </c>
      <c r="B5" s="7">
        <v>53633</v>
      </c>
      <c r="C5" s="199">
        <v>8</v>
      </c>
      <c r="D5" s="200">
        <v>429064</v>
      </c>
      <c r="E5" s="140">
        <v>51024</v>
      </c>
      <c r="F5" s="304">
        <v>8</v>
      </c>
      <c r="G5" s="305">
        <v>408192</v>
      </c>
      <c r="H5" s="5">
        <v>53753</v>
      </c>
      <c r="I5" s="198">
        <v>8</v>
      </c>
      <c r="J5" s="199">
        <v>430024</v>
      </c>
      <c r="K5" s="140">
        <v>52372</v>
      </c>
      <c r="L5" s="304">
        <v>8</v>
      </c>
      <c r="M5" s="305">
        <v>418976</v>
      </c>
      <c r="N5" s="62">
        <v>54398</v>
      </c>
      <c r="O5" s="198">
        <v>8</v>
      </c>
      <c r="P5" s="212">
        <v>435184</v>
      </c>
      <c r="Q5" s="140">
        <v>52528</v>
      </c>
      <c r="R5" s="304">
        <v>8</v>
      </c>
      <c r="S5" s="305">
        <v>420224</v>
      </c>
      <c r="T5" s="3">
        <v>53881</v>
      </c>
      <c r="U5" s="198">
        <v>8.3699999999999992</v>
      </c>
      <c r="V5" s="212">
        <v>450983.97</v>
      </c>
      <c r="W5" s="140">
        <v>52685</v>
      </c>
      <c r="X5" s="304">
        <v>8.3699999999999992</v>
      </c>
      <c r="Y5" s="305">
        <v>440973.45</v>
      </c>
      <c r="Z5" s="3">
        <v>50526</v>
      </c>
      <c r="AA5" s="198">
        <v>8.3699999999999992</v>
      </c>
      <c r="AB5" s="212">
        <v>422902.62</v>
      </c>
      <c r="AC5" s="140">
        <v>52713</v>
      </c>
      <c r="AD5" s="304">
        <v>8.3699999999999992</v>
      </c>
      <c r="AE5" s="305">
        <v>441207.81</v>
      </c>
      <c r="AF5" s="3">
        <v>51766</v>
      </c>
      <c r="AG5" s="198">
        <v>8.3699999999999992</v>
      </c>
      <c r="AH5" s="212">
        <v>433281.42</v>
      </c>
      <c r="AI5" s="140">
        <v>17065</v>
      </c>
      <c r="AJ5" s="304">
        <v>8.3699999999999992</v>
      </c>
      <c r="AK5" s="305">
        <v>142834.04999999999</v>
      </c>
      <c r="AL5" s="20">
        <v>15629</v>
      </c>
      <c r="AM5" s="198">
        <v>8.3699999999999992</v>
      </c>
      <c r="AN5" s="189">
        <v>130814.73</v>
      </c>
      <c r="AO5" s="140">
        <v>20321</v>
      </c>
      <c r="AP5" s="304">
        <v>8.3699999999999992</v>
      </c>
      <c r="AQ5" s="305">
        <v>170086.77</v>
      </c>
      <c r="AR5" s="20">
        <v>20802</v>
      </c>
      <c r="AS5" s="199">
        <v>0.37</v>
      </c>
      <c r="AT5" s="189">
        <v>7696.74</v>
      </c>
      <c r="AU5" s="140">
        <v>51024</v>
      </c>
      <c r="AV5" s="313">
        <v>0.37</v>
      </c>
      <c r="AW5" s="314">
        <v>18878.88</v>
      </c>
      <c r="AX5" s="20">
        <v>53753</v>
      </c>
      <c r="AY5" s="199">
        <v>0.37</v>
      </c>
      <c r="AZ5" s="189">
        <v>19888.61</v>
      </c>
      <c r="BA5" s="140">
        <v>52372</v>
      </c>
      <c r="BB5" s="304">
        <v>0.37</v>
      </c>
      <c r="BC5" s="305">
        <v>19377.64</v>
      </c>
      <c r="BD5" s="20">
        <v>54398</v>
      </c>
      <c r="BE5" s="198">
        <v>0.37</v>
      </c>
      <c r="BF5" s="189">
        <v>20127.259999999998</v>
      </c>
      <c r="BG5" s="140">
        <v>52528</v>
      </c>
      <c r="BH5" s="304">
        <v>0.37</v>
      </c>
      <c r="BI5" s="305">
        <v>19435.36</v>
      </c>
      <c r="BJ5" s="140">
        <f t="shared" ref="BJ5:BJ7" si="0">B5+E5+H5+K5+N5+Q5+T5+W5+Z5+AC5+AF5+AI5+AL5+AO5</f>
        <v>632294</v>
      </c>
      <c r="BK5" s="314">
        <f t="shared" ref="BK5:BK7" si="1">D5+G5+J5+M5+P5+S5+V5+Y5+AB5+AE5+AH5+AK5+AN5+AQ5+AT5+AW5+AZ5+BC5+BF5+BI5</f>
        <v>5280153.3099999996</v>
      </c>
    </row>
    <row r="6" spans="1:73" x14ac:dyDescent="0.25">
      <c r="A6" s="113" t="s">
        <v>14</v>
      </c>
      <c r="B6" s="7">
        <v>53000</v>
      </c>
      <c r="C6" s="199">
        <v>6.1</v>
      </c>
      <c r="D6" s="200">
        <v>323300</v>
      </c>
      <c r="E6" s="140">
        <v>50415</v>
      </c>
      <c r="F6" s="304">
        <v>6.1</v>
      </c>
      <c r="G6" s="305">
        <v>307531.5</v>
      </c>
      <c r="H6" s="5">
        <v>53199</v>
      </c>
      <c r="I6" s="198">
        <v>6.1</v>
      </c>
      <c r="J6" s="199">
        <v>324513.90000000002</v>
      </c>
      <c r="K6" s="140">
        <v>51585</v>
      </c>
      <c r="L6" s="304">
        <v>6.1</v>
      </c>
      <c r="M6" s="305">
        <v>314668.5</v>
      </c>
      <c r="N6" s="7">
        <v>53694</v>
      </c>
      <c r="O6" s="198">
        <v>6.1</v>
      </c>
      <c r="P6" s="212">
        <v>327533.40000000002</v>
      </c>
      <c r="Q6" s="140">
        <v>51828</v>
      </c>
      <c r="R6" s="304">
        <v>6.1</v>
      </c>
      <c r="S6" s="305">
        <v>316150.8</v>
      </c>
      <c r="T6" s="3">
        <v>53111</v>
      </c>
      <c r="U6" s="198">
        <v>6.38</v>
      </c>
      <c r="V6" s="212">
        <v>338848.18</v>
      </c>
      <c r="W6" s="140">
        <v>51927</v>
      </c>
      <c r="X6" s="304">
        <v>6.38</v>
      </c>
      <c r="Y6" s="305">
        <v>331294.26</v>
      </c>
      <c r="Z6" s="3">
        <v>49854</v>
      </c>
      <c r="AA6" s="198">
        <v>6.38</v>
      </c>
      <c r="AB6" s="212">
        <v>318068.52</v>
      </c>
      <c r="AC6" s="140">
        <v>52119</v>
      </c>
      <c r="AD6" s="304">
        <v>6.38</v>
      </c>
      <c r="AE6" s="305">
        <v>332519.21999999997</v>
      </c>
      <c r="AF6" s="3">
        <v>51052</v>
      </c>
      <c r="AG6" s="198">
        <v>6.38</v>
      </c>
      <c r="AH6" s="212">
        <v>325711.76</v>
      </c>
      <c r="AI6" s="140">
        <v>16910</v>
      </c>
      <c r="AJ6" s="304">
        <v>6.38</v>
      </c>
      <c r="AK6" s="305">
        <v>107885.8</v>
      </c>
      <c r="AL6" s="20">
        <v>15334</v>
      </c>
      <c r="AM6" s="198">
        <v>6.38</v>
      </c>
      <c r="AN6" s="189">
        <v>97830.92</v>
      </c>
      <c r="AO6" s="140">
        <v>20200</v>
      </c>
      <c r="AP6" s="304">
        <v>6.38</v>
      </c>
      <c r="AQ6" s="305">
        <v>128876</v>
      </c>
      <c r="AR6" s="20">
        <v>20543</v>
      </c>
      <c r="AS6" s="199">
        <v>0.28000000000000003</v>
      </c>
      <c r="AT6" s="189">
        <v>5752.04</v>
      </c>
      <c r="AU6" s="140">
        <v>50415</v>
      </c>
      <c r="AV6" s="313">
        <v>0.28000000000000003</v>
      </c>
      <c r="AW6" s="314">
        <v>14116.2</v>
      </c>
      <c r="AX6" s="20">
        <v>53199</v>
      </c>
      <c r="AY6" s="199">
        <v>0.28000000000000003</v>
      </c>
      <c r="AZ6" s="189">
        <v>14895.72</v>
      </c>
      <c r="BA6" s="140">
        <v>51585</v>
      </c>
      <c r="BB6" s="304">
        <v>0.28000000000000003</v>
      </c>
      <c r="BC6" s="305">
        <v>14443.8</v>
      </c>
      <c r="BD6" s="20">
        <v>53694</v>
      </c>
      <c r="BE6" s="198">
        <v>0.28000000000000003</v>
      </c>
      <c r="BF6" s="189">
        <v>15034.32</v>
      </c>
      <c r="BG6" s="140">
        <v>51828</v>
      </c>
      <c r="BH6" s="304">
        <v>0.28000000000000003</v>
      </c>
      <c r="BI6" s="305">
        <v>14511.84</v>
      </c>
      <c r="BJ6" s="140">
        <f t="shared" si="0"/>
        <v>624228</v>
      </c>
      <c r="BK6" s="314">
        <f t="shared" si="1"/>
        <v>3973486.6799999997</v>
      </c>
    </row>
    <row r="7" spans="1:73" x14ac:dyDescent="0.25">
      <c r="A7" s="113" t="s">
        <v>15</v>
      </c>
      <c r="B7" s="7">
        <v>52878</v>
      </c>
      <c r="C7" s="199">
        <v>2.25</v>
      </c>
      <c r="D7" s="200">
        <v>118975.5</v>
      </c>
      <c r="E7" s="140">
        <v>50412</v>
      </c>
      <c r="F7" s="304">
        <v>2.25</v>
      </c>
      <c r="G7" s="305">
        <v>113427</v>
      </c>
      <c r="H7" s="128">
        <v>53279</v>
      </c>
      <c r="I7" s="198">
        <v>2.25</v>
      </c>
      <c r="J7" s="199">
        <v>119877.75</v>
      </c>
      <c r="K7" s="140">
        <v>51585</v>
      </c>
      <c r="L7" s="304">
        <v>2.25</v>
      </c>
      <c r="M7" s="305">
        <v>116066.25</v>
      </c>
      <c r="N7" s="3">
        <v>53694</v>
      </c>
      <c r="O7" s="198">
        <v>2.25</v>
      </c>
      <c r="P7" s="212">
        <v>120811.5</v>
      </c>
      <c r="Q7" s="140">
        <v>51828</v>
      </c>
      <c r="R7" s="304">
        <v>2.25</v>
      </c>
      <c r="S7" s="305">
        <v>116613</v>
      </c>
      <c r="T7" s="3">
        <v>53111</v>
      </c>
      <c r="U7" s="198">
        <v>2.35</v>
      </c>
      <c r="V7" s="212">
        <v>124810.85</v>
      </c>
      <c r="W7" s="140">
        <v>51917</v>
      </c>
      <c r="X7" s="304">
        <v>2.35</v>
      </c>
      <c r="Y7" s="305">
        <v>122004.95</v>
      </c>
      <c r="Z7" s="3">
        <v>49854</v>
      </c>
      <c r="AA7" s="198">
        <v>2.35</v>
      </c>
      <c r="AB7" s="212">
        <v>117156.9</v>
      </c>
      <c r="AC7" s="140">
        <v>52054</v>
      </c>
      <c r="AD7" s="304">
        <v>2.35</v>
      </c>
      <c r="AE7" s="305">
        <v>122326.9</v>
      </c>
      <c r="AF7" s="3">
        <v>50482</v>
      </c>
      <c r="AG7" s="198">
        <v>2.35</v>
      </c>
      <c r="AH7" s="212">
        <v>118632.7</v>
      </c>
      <c r="AI7" s="140">
        <v>16994</v>
      </c>
      <c r="AJ7" s="304">
        <v>2.35</v>
      </c>
      <c r="AK7" s="305">
        <v>39935.9</v>
      </c>
      <c r="AL7" s="20">
        <v>15316</v>
      </c>
      <c r="AM7" s="198">
        <v>2.35</v>
      </c>
      <c r="AN7" s="189">
        <v>35992.6</v>
      </c>
      <c r="AO7" s="140">
        <v>20145</v>
      </c>
      <c r="AP7" s="304">
        <v>2.35</v>
      </c>
      <c r="AQ7" s="305">
        <v>47340.75</v>
      </c>
      <c r="AR7" s="20">
        <v>20530</v>
      </c>
      <c r="AS7" s="199">
        <v>0.1</v>
      </c>
      <c r="AT7" s="189">
        <v>2053</v>
      </c>
      <c r="AU7" s="140">
        <v>50412</v>
      </c>
      <c r="AV7" s="313">
        <v>0.1</v>
      </c>
      <c r="AW7" s="314">
        <v>5041.2</v>
      </c>
      <c r="AX7" s="20">
        <v>53279</v>
      </c>
      <c r="AY7" s="199">
        <v>0.1</v>
      </c>
      <c r="AZ7" s="189">
        <v>5327.9</v>
      </c>
      <c r="BA7" s="140">
        <v>51585</v>
      </c>
      <c r="BB7" s="304">
        <v>0.1</v>
      </c>
      <c r="BC7" s="305">
        <v>5158.5</v>
      </c>
      <c r="BD7" s="20">
        <v>53694</v>
      </c>
      <c r="BE7" s="198">
        <v>0.1</v>
      </c>
      <c r="BF7" s="189">
        <v>5369.4</v>
      </c>
      <c r="BG7" s="140">
        <v>51828</v>
      </c>
      <c r="BH7" s="304">
        <v>0.1</v>
      </c>
      <c r="BI7" s="305">
        <v>5182.8</v>
      </c>
      <c r="BJ7" s="140">
        <f t="shared" si="0"/>
        <v>623549</v>
      </c>
      <c r="BK7" s="314">
        <f t="shared" si="1"/>
        <v>1462105.3499999996</v>
      </c>
    </row>
    <row r="8" spans="1:73" x14ac:dyDescent="0.25">
      <c r="A8" s="113" t="s">
        <v>11</v>
      </c>
      <c r="B8" s="3">
        <f t="shared" ref="B8:AQ8" si="2">SUM(B4:B7)</f>
        <v>213115</v>
      </c>
      <c r="C8" s="212">
        <f t="shared" si="2"/>
        <v>18.649999999999999</v>
      </c>
      <c r="D8" s="200">
        <f t="shared" si="2"/>
        <v>994628.7</v>
      </c>
      <c r="E8" s="140">
        <f t="shared" si="2"/>
        <v>202868</v>
      </c>
      <c r="F8" s="305">
        <f t="shared" si="2"/>
        <v>18.649999999999999</v>
      </c>
      <c r="G8" s="305">
        <f t="shared" si="2"/>
        <v>946489.6</v>
      </c>
      <c r="H8" s="3">
        <f t="shared" si="2"/>
        <v>214277</v>
      </c>
      <c r="I8" s="212">
        <f t="shared" si="2"/>
        <v>18.649999999999999</v>
      </c>
      <c r="J8" s="212">
        <f t="shared" si="2"/>
        <v>998721.45000000007</v>
      </c>
      <c r="K8" s="140">
        <f t="shared" si="2"/>
        <v>207884</v>
      </c>
      <c r="L8" s="305">
        <f t="shared" si="2"/>
        <v>18.649999999999999</v>
      </c>
      <c r="M8" s="305">
        <f t="shared" si="2"/>
        <v>970097.35</v>
      </c>
      <c r="N8" s="3">
        <f t="shared" si="2"/>
        <v>216194</v>
      </c>
      <c r="O8" s="212">
        <f t="shared" si="2"/>
        <v>18.649999999999999</v>
      </c>
      <c r="P8" s="212">
        <f>SUM(P4:P7)</f>
        <v>1008667.3</v>
      </c>
      <c r="Q8" s="140">
        <f t="shared" si="2"/>
        <v>208719</v>
      </c>
      <c r="R8" s="305">
        <f t="shared" si="2"/>
        <v>18.649999999999999</v>
      </c>
      <c r="S8" s="305">
        <f t="shared" si="2"/>
        <v>973818.3</v>
      </c>
      <c r="T8" s="3">
        <f t="shared" si="2"/>
        <v>214016</v>
      </c>
      <c r="U8" s="212">
        <f t="shared" si="2"/>
        <v>19.510000000000002</v>
      </c>
      <c r="V8" s="212">
        <f t="shared" si="2"/>
        <v>1044573.33</v>
      </c>
      <c r="W8" s="140">
        <f t="shared" si="2"/>
        <v>209253</v>
      </c>
      <c r="X8" s="305">
        <f t="shared" si="2"/>
        <v>19.510000000000002</v>
      </c>
      <c r="Y8" s="305">
        <f>SUM(Y4:Y7)</f>
        <v>1021337.5</v>
      </c>
      <c r="Z8" s="3">
        <f t="shared" si="2"/>
        <v>200748</v>
      </c>
      <c r="AA8" s="212">
        <f t="shared" si="2"/>
        <v>19.510000000000002</v>
      </c>
      <c r="AB8" s="212">
        <f t="shared" si="2"/>
        <v>979866.78</v>
      </c>
      <c r="AC8" s="140">
        <f t="shared" si="2"/>
        <v>209515</v>
      </c>
      <c r="AD8" s="305">
        <f t="shared" si="2"/>
        <v>19.510000000000002</v>
      </c>
      <c r="AE8" s="305">
        <f t="shared" si="2"/>
        <v>1022889.82</v>
      </c>
      <c r="AF8" s="3">
        <f t="shared" si="2"/>
        <v>204854</v>
      </c>
      <c r="AG8" s="212">
        <f t="shared" si="2"/>
        <v>19.510000000000002</v>
      </c>
      <c r="AH8" s="212">
        <f t="shared" si="2"/>
        <v>1001871.0199999999</v>
      </c>
      <c r="AI8" s="140">
        <f t="shared" si="2"/>
        <v>67975</v>
      </c>
      <c r="AJ8" s="305">
        <f t="shared" si="2"/>
        <v>19.510000000000002</v>
      </c>
      <c r="AK8" s="305">
        <f t="shared" si="2"/>
        <v>331640.21000000002</v>
      </c>
      <c r="AL8" s="20">
        <f t="shared" si="2"/>
        <v>61746</v>
      </c>
      <c r="AM8" s="189">
        <f t="shared" si="2"/>
        <v>19.510000000000002</v>
      </c>
      <c r="AN8" s="189">
        <f t="shared" si="2"/>
        <v>301913.71999999997</v>
      </c>
      <c r="AO8" s="140">
        <f t="shared" si="2"/>
        <v>80884</v>
      </c>
      <c r="AP8" s="305">
        <f t="shared" si="2"/>
        <v>19.510000000000002</v>
      </c>
      <c r="AQ8" s="305">
        <f t="shared" si="2"/>
        <v>395028.9</v>
      </c>
      <c r="AR8" s="20">
        <f t="shared" ref="AR8:BK8" si="3">SUM(AR4:AR7)</f>
        <v>82685</v>
      </c>
      <c r="AS8" s="189">
        <f t="shared" si="3"/>
        <v>0.86</v>
      </c>
      <c r="AT8" s="189">
        <f t="shared" si="3"/>
        <v>17790.88</v>
      </c>
      <c r="AU8" s="140">
        <f t="shared" si="3"/>
        <v>202868</v>
      </c>
      <c r="AV8" s="314">
        <f t="shared" si="3"/>
        <v>0.86</v>
      </c>
      <c r="AW8" s="314">
        <f t="shared" si="3"/>
        <v>43648.149999999994</v>
      </c>
      <c r="AX8" s="20">
        <f t="shared" si="3"/>
        <v>214277</v>
      </c>
      <c r="AY8" s="189">
        <f t="shared" si="3"/>
        <v>0.86</v>
      </c>
      <c r="AZ8" s="189">
        <f t="shared" si="3"/>
        <v>46057.29</v>
      </c>
      <c r="BA8" s="140">
        <f t="shared" si="3"/>
        <v>207884</v>
      </c>
      <c r="BB8" s="305">
        <f t="shared" si="3"/>
        <v>0.86</v>
      </c>
      <c r="BC8" s="305">
        <f t="shared" si="3"/>
        <v>44737.56</v>
      </c>
      <c r="BD8" s="20">
        <f t="shared" si="3"/>
        <v>216194</v>
      </c>
      <c r="BE8" s="189">
        <f t="shared" si="3"/>
        <v>0.86</v>
      </c>
      <c r="BF8" s="189">
        <f t="shared" si="3"/>
        <v>46515.86</v>
      </c>
      <c r="BG8" s="140">
        <f t="shared" si="3"/>
        <v>208719</v>
      </c>
      <c r="BH8" s="305">
        <f t="shared" si="3"/>
        <v>0.86</v>
      </c>
      <c r="BI8" s="305">
        <f t="shared" si="3"/>
        <v>44908.850000000006</v>
      </c>
      <c r="BJ8" s="140">
        <f t="shared" si="3"/>
        <v>2512048</v>
      </c>
      <c r="BK8" s="314">
        <f t="shared" si="3"/>
        <v>12235202.569999998</v>
      </c>
    </row>
    <row r="9" spans="1:73" s="191" customFormat="1" x14ac:dyDescent="0.25">
      <c r="A9" s="329" t="s">
        <v>35</v>
      </c>
      <c r="B9" s="383">
        <v>8282.27</v>
      </c>
      <c r="C9" s="384"/>
      <c r="D9" s="385"/>
      <c r="E9" s="686">
        <v>7120.22</v>
      </c>
      <c r="F9" s="687"/>
      <c r="G9" s="688"/>
      <c r="H9" s="364">
        <v>5596.56</v>
      </c>
      <c r="I9" s="365"/>
      <c r="J9" s="366"/>
      <c r="K9" s="686">
        <v>3668.31</v>
      </c>
      <c r="L9" s="687"/>
      <c r="M9" s="688"/>
      <c r="N9" s="364">
        <v>5304.45</v>
      </c>
      <c r="O9" s="365"/>
      <c r="P9" s="366"/>
      <c r="Q9" s="686">
        <v>1509.86</v>
      </c>
      <c r="R9" s="687"/>
      <c r="S9" s="688"/>
      <c r="T9" s="364">
        <v>2842.79</v>
      </c>
      <c r="U9" s="365"/>
      <c r="V9" s="366"/>
      <c r="W9" s="686">
        <v>2429.8000000000002</v>
      </c>
      <c r="X9" s="687"/>
      <c r="Y9" s="688"/>
      <c r="Z9" s="364">
        <v>0</v>
      </c>
      <c r="AA9" s="365"/>
      <c r="AB9" s="366"/>
      <c r="AC9" s="686">
        <v>5951.15</v>
      </c>
      <c r="AD9" s="687"/>
      <c r="AE9" s="688"/>
      <c r="AF9" s="364">
        <v>3071.64</v>
      </c>
      <c r="AG9" s="365"/>
      <c r="AH9" s="366"/>
      <c r="AI9" s="686">
        <v>0</v>
      </c>
      <c r="AJ9" s="687"/>
      <c r="AK9" s="688"/>
      <c r="AL9" s="353">
        <v>0</v>
      </c>
      <c r="AM9" s="354"/>
      <c r="AN9" s="355"/>
      <c r="AO9" s="686">
        <v>0</v>
      </c>
      <c r="AP9" s="687"/>
      <c r="AQ9" s="688"/>
      <c r="AR9" s="353">
        <v>0</v>
      </c>
      <c r="AS9" s="354"/>
      <c r="AT9" s="355"/>
      <c r="AU9" s="686">
        <v>0</v>
      </c>
      <c r="AV9" s="687"/>
      <c r="AW9" s="688"/>
      <c r="AX9" s="353">
        <v>0</v>
      </c>
      <c r="AY9" s="354"/>
      <c r="AZ9" s="355"/>
      <c r="BA9" s="686">
        <v>0</v>
      </c>
      <c r="BB9" s="687"/>
      <c r="BC9" s="688"/>
      <c r="BD9" s="353">
        <v>0</v>
      </c>
      <c r="BE9" s="354"/>
      <c r="BF9" s="355"/>
      <c r="BG9" s="686">
        <v>0</v>
      </c>
      <c r="BH9" s="687"/>
      <c r="BI9" s="688"/>
      <c r="BJ9" s="686">
        <f>B9+E9+H9+K9+N9+Q9+T9+W9+Z9+AC9+AF9+AI9+AL9+AO9+AR9+AU9+AX9+BA9+BD9+BG9</f>
        <v>45777.05000000001</v>
      </c>
      <c r="BK9" s="688"/>
    </row>
    <row r="10" spans="1:73" s="191" customFormat="1" x14ac:dyDescent="0.25">
      <c r="A10" s="329" t="s">
        <v>23</v>
      </c>
      <c r="B10" s="364">
        <f>D8-B9</f>
        <v>986346.42999999993</v>
      </c>
      <c r="C10" s="365"/>
      <c r="D10" s="366"/>
      <c r="E10" s="686">
        <f>G8-E9</f>
        <v>939369.38</v>
      </c>
      <c r="F10" s="687"/>
      <c r="G10" s="688"/>
      <c r="H10" s="353">
        <f>J8-H9</f>
        <v>993124.89</v>
      </c>
      <c r="I10" s="354"/>
      <c r="J10" s="355"/>
      <c r="K10" s="686">
        <f>M8-K9</f>
        <v>966429.03999999992</v>
      </c>
      <c r="L10" s="687"/>
      <c r="M10" s="688"/>
      <c r="N10" s="353">
        <f>P8-N9</f>
        <v>1003362.8500000001</v>
      </c>
      <c r="O10" s="354"/>
      <c r="P10" s="355"/>
      <c r="Q10" s="686">
        <f>S8-Q9</f>
        <v>972308.44000000006</v>
      </c>
      <c r="R10" s="687"/>
      <c r="S10" s="688"/>
      <c r="T10" s="353">
        <f>V8-T9</f>
        <v>1041730.5399999999</v>
      </c>
      <c r="U10" s="354"/>
      <c r="V10" s="355"/>
      <c r="W10" s="686">
        <f>Y8-W9</f>
        <v>1018907.7</v>
      </c>
      <c r="X10" s="687"/>
      <c r="Y10" s="688"/>
      <c r="Z10" s="353">
        <f>AB8-AB9</f>
        <v>979866.78</v>
      </c>
      <c r="AA10" s="354"/>
      <c r="AB10" s="355"/>
      <c r="AC10" s="686">
        <f>AE8-AC9</f>
        <v>1016938.6699999999</v>
      </c>
      <c r="AD10" s="687"/>
      <c r="AE10" s="688"/>
      <c r="AF10" s="353">
        <f>AH8-AF9</f>
        <v>998799.37999999989</v>
      </c>
      <c r="AG10" s="354"/>
      <c r="AH10" s="355"/>
      <c r="AI10" s="686">
        <f>AK8-AK9</f>
        <v>331640.21000000002</v>
      </c>
      <c r="AJ10" s="687"/>
      <c r="AK10" s="688"/>
      <c r="AL10" s="353">
        <f>AN8-AN9</f>
        <v>301913.71999999997</v>
      </c>
      <c r="AM10" s="354"/>
      <c r="AN10" s="355"/>
      <c r="AO10" s="686">
        <f>AQ8-AO9</f>
        <v>395028.9</v>
      </c>
      <c r="AP10" s="687"/>
      <c r="AQ10" s="688"/>
      <c r="AR10" s="353">
        <f>AT8-AT9</f>
        <v>17790.88</v>
      </c>
      <c r="AS10" s="354"/>
      <c r="AT10" s="355"/>
      <c r="AU10" s="686">
        <f>AW8-AW9</f>
        <v>43648.149999999994</v>
      </c>
      <c r="AV10" s="687"/>
      <c r="AW10" s="688"/>
      <c r="AX10" s="353">
        <f>AZ8-AZ9</f>
        <v>46057.29</v>
      </c>
      <c r="AY10" s="354"/>
      <c r="AZ10" s="355"/>
      <c r="BA10" s="686">
        <f>BC8-BC9</f>
        <v>44737.56</v>
      </c>
      <c r="BB10" s="687"/>
      <c r="BC10" s="688"/>
      <c r="BD10" s="353">
        <f>BF8-BF9</f>
        <v>46515.86</v>
      </c>
      <c r="BE10" s="354"/>
      <c r="BF10" s="355"/>
      <c r="BG10" s="686">
        <f>BI8-BI9</f>
        <v>44908.850000000006</v>
      </c>
      <c r="BH10" s="687"/>
      <c r="BI10" s="688"/>
      <c r="BJ10" s="686">
        <f>BK8-BJ9</f>
        <v>12189425.519999998</v>
      </c>
      <c r="BK10" s="688"/>
    </row>
    <row r="11" spans="1:73" x14ac:dyDescent="0.25">
      <c r="D11" s="204"/>
      <c r="E11" s="1"/>
      <c r="F11" s="204"/>
      <c r="G11" s="204"/>
      <c r="H11" s="1"/>
      <c r="I11" s="204"/>
      <c r="J11" s="204"/>
      <c r="K11" s="1"/>
      <c r="L11" s="204"/>
      <c r="M11" s="204"/>
      <c r="N11" s="1"/>
      <c r="O11" s="204"/>
      <c r="P11" s="204"/>
      <c r="Q11" s="1"/>
      <c r="R11" s="204"/>
      <c r="S11" s="204"/>
      <c r="T11" s="1"/>
      <c r="U11" s="204"/>
      <c r="V11" s="204"/>
      <c r="W11" s="1"/>
      <c r="X11" s="204"/>
      <c r="Y11" s="204"/>
      <c r="Z11" s="1"/>
      <c r="AA11" s="204"/>
      <c r="AB11" s="204"/>
      <c r="AC11" s="1"/>
      <c r="AD11" s="204"/>
      <c r="AE11" s="204"/>
      <c r="AF11" s="1"/>
      <c r="AG11" s="204"/>
      <c r="AH11" s="204"/>
      <c r="AI11" s="1"/>
      <c r="AJ11" s="204"/>
      <c r="AK11" s="204"/>
      <c r="AL11" s="1"/>
      <c r="AM11" s="204"/>
      <c r="AN11" s="204"/>
      <c r="AO11" s="1"/>
      <c r="AP11" s="204"/>
      <c r="AQ11" s="204"/>
      <c r="AR11" s="1"/>
      <c r="AS11" s="204"/>
      <c r="AT11" s="204"/>
      <c r="AU11" s="35"/>
      <c r="AV11" s="315"/>
    </row>
    <row r="12" spans="1:73" x14ac:dyDescent="0.25">
      <c r="D12" s="204"/>
      <c r="E12" s="1"/>
      <c r="F12" s="204"/>
      <c r="G12" s="204"/>
      <c r="H12" s="1"/>
      <c r="I12" s="204"/>
      <c r="J12" s="204"/>
      <c r="K12" s="1"/>
      <c r="L12" s="204"/>
      <c r="M12" s="204"/>
      <c r="N12" s="1"/>
      <c r="O12" s="204"/>
      <c r="P12" s="204"/>
      <c r="Q12" s="1"/>
      <c r="R12" s="204"/>
      <c r="S12" s="204"/>
      <c r="T12" s="1"/>
      <c r="U12" s="204"/>
      <c r="V12" s="204"/>
      <c r="W12" s="1"/>
      <c r="X12" s="204"/>
      <c r="Y12" s="204"/>
      <c r="Z12" s="1"/>
      <c r="AA12" s="204"/>
      <c r="AB12" s="204"/>
      <c r="AC12" s="1"/>
      <c r="AD12" s="204"/>
      <c r="AE12" s="204"/>
      <c r="AF12" s="1"/>
      <c r="AG12" s="204"/>
      <c r="AH12" s="204"/>
      <c r="AI12" s="1"/>
      <c r="AJ12" s="204"/>
      <c r="AK12" s="204"/>
      <c r="AL12" s="1"/>
      <c r="AM12" s="204"/>
      <c r="AN12" s="204"/>
      <c r="AO12" s="1"/>
      <c r="AP12" s="204"/>
      <c r="AQ12" s="204"/>
      <c r="AR12" s="1"/>
      <c r="AS12" s="266"/>
      <c r="AT12" s="266"/>
      <c r="AU12" s="89"/>
      <c r="AV12" s="317"/>
    </row>
    <row r="13" spans="1:73" ht="15.75" thickBot="1" x14ac:dyDescent="0.3">
      <c r="D13" s="204"/>
      <c r="E13" s="1"/>
      <c r="F13" s="204"/>
      <c r="G13" s="204"/>
      <c r="H13" s="1"/>
      <c r="I13" s="204"/>
      <c r="J13" s="204"/>
      <c r="K13" s="1"/>
      <c r="L13" s="204"/>
      <c r="M13" s="204"/>
      <c r="N13" s="1"/>
      <c r="O13" s="204"/>
      <c r="P13" s="204"/>
      <c r="Q13" s="1"/>
      <c r="R13" s="204"/>
      <c r="S13" s="204"/>
      <c r="T13" s="1"/>
      <c r="U13" s="204"/>
      <c r="V13" s="204"/>
      <c r="W13" s="1"/>
      <c r="X13" s="204"/>
      <c r="Y13" s="204"/>
      <c r="Z13" s="1"/>
      <c r="AA13" s="204"/>
      <c r="AB13" s="204"/>
      <c r="AC13" s="1"/>
      <c r="AD13" s="204"/>
      <c r="AE13" s="204"/>
      <c r="AF13" s="1"/>
      <c r="AG13" s="204"/>
      <c r="AH13" s="204"/>
      <c r="AI13" s="1"/>
      <c r="AJ13" s="204"/>
      <c r="AK13" s="204"/>
      <c r="AL13" s="1"/>
      <c r="AM13" s="204"/>
      <c r="AN13" s="204"/>
      <c r="AO13" s="1"/>
      <c r="AP13" s="204"/>
      <c r="AQ13" s="204"/>
      <c r="AR13" s="1"/>
      <c r="AS13" s="204"/>
      <c r="AT13" s="204"/>
      <c r="AU13" s="1"/>
      <c r="AV13" s="318"/>
    </row>
    <row r="14" spans="1:73" ht="27" thickBot="1" x14ac:dyDescent="0.3">
      <c r="A14" s="551" t="s">
        <v>121</v>
      </c>
      <c r="B14" s="368"/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551" t="s">
        <v>85</v>
      </c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368"/>
      <c r="Z14" s="368"/>
      <c r="AA14" s="368"/>
      <c r="AB14" s="368"/>
      <c r="AC14" s="551" t="s">
        <v>85</v>
      </c>
      <c r="AD14" s="368"/>
      <c r="AE14" s="368"/>
      <c r="AF14" s="368"/>
      <c r="AG14" s="368"/>
      <c r="AH14" s="368"/>
      <c r="AI14" s="368"/>
      <c r="AJ14" s="368"/>
      <c r="AK14" s="368"/>
      <c r="AL14" s="368"/>
      <c r="AM14" s="368"/>
      <c r="AN14" s="368"/>
      <c r="AO14" s="368"/>
      <c r="AP14" s="368"/>
      <c r="AQ14" s="368"/>
      <c r="AR14" s="551" t="s">
        <v>85</v>
      </c>
      <c r="AS14" s="368"/>
      <c r="AT14" s="368"/>
      <c r="AU14" s="368"/>
      <c r="AV14" s="368"/>
      <c r="AW14" s="368"/>
      <c r="AX14" s="368"/>
      <c r="AY14" s="368"/>
      <c r="AZ14" s="368"/>
      <c r="BA14" s="368"/>
      <c r="BB14" s="368"/>
      <c r="BC14" s="368"/>
      <c r="BD14" s="368"/>
      <c r="BE14" s="368"/>
      <c r="BF14" s="368"/>
      <c r="BG14" s="551" t="s">
        <v>85</v>
      </c>
      <c r="BH14" s="368"/>
      <c r="BI14" s="368"/>
      <c r="BJ14" s="368"/>
      <c r="BK14" s="368"/>
      <c r="BL14" s="368"/>
      <c r="BM14" s="368"/>
      <c r="BN14" s="369"/>
      <c r="BO14" s="90"/>
      <c r="BP14" s="90"/>
      <c r="BQ14" s="90"/>
      <c r="BR14" s="90"/>
      <c r="BS14" s="90"/>
      <c r="BT14" s="90"/>
      <c r="BU14" s="90"/>
    </row>
    <row r="15" spans="1:73" ht="15.75" thickBot="1" x14ac:dyDescent="0.3">
      <c r="A15" s="142" t="s">
        <v>16</v>
      </c>
      <c r="B15" s="705" t="s">
        <v>87</v>
      </c>
      <c r="C15" s="705"/>
      <c r="D15" s="705"/>
      <c r="E15" s="705" t="s">
        <v>88</v>
      </c>
      <c r="F15" s="705"/>
      <c r="G15" s="705"/>
      <c r="H15" s="698" t="s">
        <v>1</v>
      </c>
      <c r="I15" s="699"/>
      <c r="J15" s="700"/>
      <c r="K15" s="698" t="s">
        <v>2</v>
      </c>
      <c r="L15" s="699"/>
      <c r="M15" s="700"/>
      <c r="N15" s="698" t="s">
        <v>3</v>
      </c>
      <c r="O15" s="699"/>
      <c r="P15" s="700"/>
      <c r="Q15" s="698" t="s">
        <v>4</v>
      </c>
      <c r="R15" s="699"/>
      <c r="S15" s="700"/>
      <c r="T15" s="698" t="s">
        <v>5</v>
      </c>
      <c r="U15" s="699"/>
      <c r="V15" s="700"/>
      <c r="W15" s="698" t="s">
        <v>6</v>
      </c>
      <c r="X15" s="699"/>
      <c r="Y15" s="700"/>
      <c r="Z15" s="698" t="s">
        <v>7</v>
      </c>
      <c r="AA15" s="699"/>
      <c r="AB15" s="700"/>
      <c r="AC15" s="698" t="s">
        <v>8</v>
      </c>
      <c r="AD15" s="699"/>
      <c r="AE15" s="700"/>
      <c r="AF15" s="698" t="s">
        <v>9</v>
      </c>
      <c r="AG15" s="699"/>
      <c r="AH15" s="700"/>
      <c r="AI15" s="698" t="s">
        <v>10</v>
      </c>
      <c r="AJ15" s="699"/>
      <c r="AK15" s="700"/>
      <c r="AL15" s="698" t="s">
        <v>92</v>
      </c>
      <c r="AM15" s="699"/>
      <c r="AN15" s="700"/>
      <c r="AO15" s="698" t="s">
        <v>111</v>
      </c>
      <c r="AP15" s="699"/>
      <c r="AQ15" s="700"/>
      <c r="AR15" s="698" t="s">
        <v>113</v>
      </c>
      <c r="AS15" s="699"/>
      <c r="AT15" s="700"/>
      <c r="AU15" s="698" t="s">
        <v>89</v>
      </c>
      <c r="AV15" s="699"/>
      <c r="AW15" s="700"/>
      <c r="AX15" s="698" t="s">
        <v>50</v>
      </c>
      <c r="AY15" s="699"/>
      <c r="AZ15" s="700"/>
      <c r="BA15" s="698" t="s">
        <v>51</v>
      </c>
      <c r="BB15" s="699"/>
      <c r="BC15" s="700"/>
      <c r="BD15" s="698" t="s">
        <v>52</v>
      </c>
      <c r="BE15" s="699"/>
      <c r="BF15" s="700"/>
      <c r="BG15" s="698" t="s">
        <v>53</v>
      </c>
      <c r="BH15" s="699"/>
      <c r="BI15" s="700"/>
      <c r="BJ15" s="698" t="s">
        <v>81</v>
      </c>
      <c r="BK15" s="699"/>
      <c r="BL15" s="700"/>
      <c r="BM15" s="706" t="s">
        <v>11</v>
      </c>
      <c r="BN15" s="706"/>
    </row>
    <row r="16" spans="1:73" x14ac:dyDescent="0.25">
      <c r="A16" s="143"/>
      <c r="B16" s="143" t="s">
        <v>17</v>
      </c>
      <c r="C16" s="302" t="s">
        <v>19</v>
      </c>
      <c r="D16" s="302" t="s">
        <v>20</v>
      </c>
      <c r="E16" s="143" t="s">
        <v>17</v>
      </c>
      <c r="F16" s="302" t="s">
        <v>19</v>
      </c>
      <c r="G16" s="302" t="s">
        <v>20</v>
      </c>
      <c r="H16" s="143" t="s">
        <v>17</v>
      </c>
      <c r="I16" s="302" t="s">
        <v>19</v>
      </c>
      <c r="J16" s="302" t="s">
        <v>20</v>
      </c>
      <c r="K16" s="143" t="s">
        <v>17</v>
      </c>
      <c r="L16" s="302" t="s">
        <v>19</v>
      </c>
      <c r="M16" s="302" t="s">
        <v>20</v>
      </c>
      <c r="N16" s="143" t="s">
        <v>17</v>
      </c>
      <c r="O16" s="302" t="s">
        <v>19</v>
      </c>
      <c r="P16" s="302" t="s">
        <v>20</v>
      </c>
      <c r="Q16" s="143" t="s">
        <v>17</v>
      </c>
      <c r="R16" s="302" t="s">
        <v>19</v>
      </c>
      <c r="S16" s="302" t="s">
        <v>20</v>
      </c>
      <c r="T16" s="143" t="s">
        <v>17</v>
      </c>
      <c r="U16" s="302" t="s">
        <v>19</v>
      </c>
      <c r="V16" s="302" t="s">
        <v>20</v>
      </c>
      <c r="W16" s="143" t="s">
        <v>17</v>
      </c>
      <c r="X16" s="302" t="s">
        <v>19</v>
      </c>
      <c r="Y16" s="302" t="s">
        <v>20</v>
      </c>
      <c r="Z16" s="143" t="s">
        <v>17</v>
      </c>
      <c r="AA16" s="302" t="s">
        <v>19</v>
      </c>
      <c r="AB16" s="302" t="s">
        <v>20</v>
      </c>
      <c r="AC16" s="143" t="s">
        <v>17</v>
      </c>
      <c r="AD16" s="302" t="s">
        <v>19</v>
      </c>
      <c r="AE16" s="302" t="s">
        <v>20</v>
      </c>
      <c r="AF16" s="143" t="s">
        <v>17</v>
      </c>
      <c r="AG16" s="302" t="s">
        <v>19</v>
      </c>
      <c r="AH16" s="302" t="s">
        <v>20</v>
      </c>
      <c r="AI16" s="143" t="s">
        <v>17</v>
      </c>
      <c r="AJ16" s="302" t="s">
        <v>19</v>
      </c>
      <c r="AK16" s="302" t="s">
        <v>20</v>
      </c>
      <c r="AL16" s="143" t="s">
        <v>17</v>
      </c>
      <c r="AM16" s="302" t="s">
        <v>19</v>
      </c>
      <c r="AN16" s="302" t="s">
        <v>20</v>
      </c>
      <c r="AO16" s="143" t="s">
        <v>17</v>
      </c>
      <c r="AP16" s="302" t="s">
        <v>19</v>
      </c>
      <c r="AQ16" s="302" t="s">
        <v>20</v>
      </c>
      <c r="AR16" s="143" t="s">
        <v>17</v>
      </c>
      <c r="AS16" s="302" t="s">
        <v>19</v>
      </c>
      <c r="AT16" s="302" t="s">
        <v>20</v>
      </c>
      <c r="AU16" s="143" t="s">
        <v>17</v>
      </c>
      <c r="AV16" s="319" t="s">
        <v>19</v>
      </c>
      <c r="AW16" s="319" t="s">
        <v>20</v>
      </c>
      <c r="AX16" s="143" t="s">
        <v>17</v>
      </c>
      <c r="AY16" s="302" t="s">
        <v>19</v>
      </c>
      <c r="AZ16" s="302" t="s">
        <v>20</v>
      </c>
      <c r="BA16" s="143" t="s">
        <v>17</v>
      </c>
      <c r="BB16" s="302" t="s">
        <v>19</v>
      </c>
      <c r="BC16" s="302" t="s">
        <v>20</v>
      </c>
      <c r="BD16" s="143" t="s">
        <v>17</v>
      </c>
      <c r="BE16" s="302" t="s">
        <v>19</v>
      </c>
      <c r="BF16" s="302" t="s">
        <v>20</v>
      </c>
      <c r="BG16" s="143" t="s">
        <v>17</v>
      </c>
      <c r="BH16" s="302" t="s">
        <v>19</v>
      </c>
      <c r="BI16" s="302" t="s">
        <v>20</v>
      </c>
      <c r="BJ16" s="143" t="s">
        <v>17</v>
      </c>
      <c r="BK16" s="319" t="s">
        <v>19</v>
      </c>
      <c r="BL16" s="302" t="s">
        <v>20</v>
      </c>
      <c r="BM16" s="143" t="s">
        <v>17</v>
      </c>
      <c r="BN16" s="327" t="s">
        <v>18</v>
      </c>
    </row>
    <row r="17" spans="1:66" x14ac:dyDescent="0.25">
      <c r="A17" s="144" t="s">
        <v>12</v>
      </c>
      <c r="B17" s="5">
        <v>40699</v>
      </c>
      <c r="C17" s="198">
        <v>2.41</v>
      </c>
      <c r="D17" s="198">
        <v>98084.59</v>
      </c>
      <c r="E17" s="147">
        <v>11875</v>
      </c>
      <c r="F17" s="306">
        <v>2.41</v>
      </c>
      <c r="G17" s="306">
        <v>28618.75</v>
      </c>
      <c r="H17" s="20">
        <v>48485</v>
      </c>
      <c r="I17" s="198">
        <v>2.41</v>
      </c>
      <c r="J17" s="189">
        <v>116848.85</v>
      </c>
      <c r="K17" s="147">
        <v>52824</v>
      </c>
      <c r="L17" s="306">
        <v>2.41</v>
      </c>
      <c r="M17" s="306">
        <v>127305.84</v>
      </c>
      <c r="N17" s="20">
        <v>50996</v>
      </c>
      <c r="O17" s="198">
        <v>2.41</v>
      </c>
      <c r="P17" s="189">
        <v>122900.36</v>
      </c>
      <c r="Q17" s="145">
        <v>53245</v>
      </c>
      <c r="R17" s="306">
        <v>2.41</v>
      </c>
      <c r="S17" s="306">
        <v>128320.45</v>
      </c>
      <c r="T17" s="20">
        <v>51420</v>
      </c>
      <c r="U17" s="198">
        <v>2.41</v>
      </c>
      <c r="V17" s="189">
        <v>123922.2</v>
      </c>
      <c r="W17" s="147">
        <v>52431</v>
      </c>
      <c r="X17" s="306">
        <v>2.5299999999999998</v>
      </c>
      <c r="Y17" s="307">
        <v>132650.43</v>
      </c>
      <c r="Z17" s="20">
        <v>50994</v>
      </c>
      <c r="AA17" s="198">
        <v>2.5299999999999998</v>
      </c>
      <c r="AB17" s="189">
        <v>129014.82</v>
      </c>
      <c r="AC17" s="145">
        <v>46580</v>
      </c>
      <c r="AD17" s="306">
        <v>2.5299999999999998</v>
      </c>
      <c r="AE17" s="307">
        <v>117847.4</v>
      </c>
      <c r="AF17" s="20">
        <v>48014</v>
      </c>
      <c r="AG17" s="198">
        <v>2.5299999999999998</v>
      </c>
      <c r="AH17" s="189">
        <v>121475.42</v>
      </c>
      <c r="AI17" s="145">
        <v>47613</v>
      </c>
      <c r="AJ17" s="306">
        <v>2.5299999999999998</v>
      </c>
      <c r="AK17" s="308">
        <v>120460.89</v>
      </c>
      <c r="AL17" s="20">
        <v>16016</v>
      </c>
      <c r="AM17" s="198">
        <v>2.5299999999999998</v>
      </c>
      <c r="AN17" s="189">
        <v>40520.480000000003</v>
      </c>
      <c r="AO17" s="145">
        <v>11171</v>
      </c>
      <c r="AP17" s="306">
        <v>2.5299999999999998</v>
      </c>
      <c r="AQ17" s="307">
        <v>28262.63</v>
      </c>
      <c r="AR17" s="20">
        <v>22446</v>
      </c>
      <c r="AS17" s="198">
        <v>2.5299999999999998</v>
      </c>
      <c r="AT17" s="189">
        <v>56778.38</v>
      </c>
      <c r="AU17" s="145">
        <v>20485</v>
      </c>
      <c r="AV17" s="320">
        <v>0.12</v>
      </c>
      <c r="AW17" s="321">
        <v>2458.1999999999998</v>
      </c>
      <c r="AX17" s="20">
        <v>48485</v>
      </c>
      <c r="AY17" s="222">
        <v>0.12</v>
      </c>
      <c r="AZ17" s="189">
        <v>5818.2</v>
      </c>
      <c r="BA17" s="145">
        <v>52824</v>
      </c>
      <c r="BB17" s="308">
        <v>0.12</v>
      </c>
      <c r="BC17" s="307">
        <v>6338.88</v>
      </c>
      <c r="BD17" s="20">
        <v>50996</v>
      </c>
      <c r="BE17" s="222">
        <v>0.12</v>
      </c>
      <c r="BF17" s="189">
        <v>6119.52</v>
      </c>
      <c r="BG17" s="145">
        <v>53245</v>
      </c>
      <c r="BH17" s="308">
        <v>0.12</v>
      </c>
      <c r="BI17" s="307">
        <v>6389.4</v>
      </c>
      <c r="BJ17" s="20">
        <v>51420</v>
      </c>
      <c r="BK17" s="325">
        <v>0.12</v>
      </c>
      <c r="BL17" s="189">
        <v>6170.4</v>
      </c>
      <c r="BM17" s="145">
        <f>B17+E17+H17+K17+N17+Q17+T17+W17+Z17+AC17+AF17+AI17+AL17+AO17+AR17</f>
        <v>604809</v>
      </c>
      <c r="BN17" s="307">
        <f>D17+G17+J17+M17+P17+S17+V17+Y17+AB17+AE17+AH17+AK17+AN17+AQ17+AT17+AW17+AZ17+BC17+BF17+BI17+BL17</f>
        <v>1526306.0899999992</v>
      </c>
    </row>
    <row r="18" spans="1:66" x14ac:dyDescent="0.25">
      <c r="A18" s="144" t="s">
        <v>13</v>
      </c>
      <c r="B18" s="7">
        <v>40848</v>
      </c>
      <c r="C18" s="198">
        <v>8.3699999999999992</v>
      </c>
      <c r="D18" s="198">
        <v>341897.76</v>
      </c>
      <c r="E18" s="148">
        <v>11875</v>
      </c>
      <c r="F18" s="306">
        <v>8.3699999999999992</v>
      </c>
      <c r="G18" s="306">
        <v>99393.75</v>
      </c>
      <c r="H18" s="20">
        <v>48751</v>
      </c>
      <c r="I18" s="198">
        <v>8.3699999999999992</v>
      </c>
      <c r="J18" s="189">
        <v>408045.87</v>
      </c>
      <c r="K18" s="147">
        <v>52824</v>
      </c>
      <c r="L18" s="306">
        <v>8.3699999999999992</v>
      </c>
      <c r="M18" s="306">
        <v>442136.88</v>
      </c>
      <c r="N18" s="20">
        <v>50996</v>
      </c>
      <c r="O18" s="198">
        <v>8.3699999999999992</v>
      </c>
      <c r="P18" s="189">
        <v>426836.52</v>
      </c>
      <c r="Q18" s="148">
        <v>53299</v>
      </c>
      <c r="R18" s="306">
        <v>8.3699999999999992</v>
      </c>
      <c r="S18" s="306">
        <v>446112.63</v>
      </c>
      <c r="T18" s="20">
        <v>51420</v>
      </c>
      <c r="U18" s="198">
        <v>8.3699999999999992</v>
      </c>
      <c r="V18" s="311">
        <v>430385.4</v>
      </c>
      <c r="W18" s="147">
        <v>52431</v>
      </c>
      <c r="X18" s="306">
        <v>8.77</v>
      </c>
      <c r="Y18" s="307">
        <v>459819.87</v>
      </c>
      <c r="Z18" s="20">
        <v>50994</v>
      </c>
      <c r="AA18" s="198">
        <v>8.77</v>
      </c>
      <c r="AB18" s="189">
        <v>447217.38</v>
      </c>
      <c r="AC18" s="145">
        <v>46580</v>
      </c>
      <c r="AD18" s="306">
        <v>8.77</v>
      </c>
      <c r="AE18" s="307">
        <v>408506.6</v>
      </c>
      <c r="AF18" s="20">
        <v>48010</v>
      </c>
      <c r="AG18" s="198">
        <v>8.77</v>
      </c>
      <c r="AH18" s="189">
        <v>421047.7</v>
      </c>
      <c r="AI18" s="145">
        <v>47613</v>
      </c>
      <c r="AJ18" s="306">
        <v>8.77</v>
      </c>
      <c r="AK18" s="307">
        <v>417566.01</v>
      </c>
      <c r="AL18" s="20">
        <v>16007</v>
      </c>
      <c r="AM18" s="198">
        <v>8.77</v>
      </c>
      <c r="AN18" s="189">
        <v>140381.39000000001</v>
      </c>
      <c r="AO18" s="145">
        <v>11173</v>
      </c>
      <c r="AP18" s="306">
        <v>8.77</v>
      </c>
      <c r="AQ18" s="307">
        <v>97987.21</v>
      </c>
      <c r="AR18" s="20">
        <v>22446</v>
      </c>
      <c r="AS18" s="198">
        <v>8.77</v>
      </c>
      <c r="AT18" s="189">
        <v>56778.38</v>
      </c>
      <c r="AU18" s="145">
        <v>20518</v>
      </c>
      <c r="AV18" s="320">
        <v>0.4</v>
      </c>
      <c r="AW18" s="321">
        <v>8207.2000000000007</v>
      </c>
      <c r="AX18" s="20">
        <v>48751</v>
      </c>
      <c r="AY18" s="222">
        <v>0.4</v>
      </c>
      <c r="AZ18" s="189">
        <v>19500.400000000001</v>
      </c>
      <c r="BA18" s="145">
        <v>52824</v>
      </c>
      <c r="BB18" s="308">
        <v>0.4</v>
      </c>
      <c r="BC18" s="307">
        <v>21129.599999999999</v>
      </c>
      <c r="BD18" s="20">
        <v>50996</v>
      </c>
      <c r="BE18" s="222">
        <v>0.4</v>
      </c>
      <c r="BF18" s="189">
        <v>20398.400000000001</v>
      </c>
      <c r="BG18" s="145">
        <v>53299</v>
      </c>
      <c r="BH18" s="308">
        <v>0.4</v>
      </c>
      <c r="BI18" s="307">
        <v>21319.599999999999</v>
      </c>
      <c r="BJ18" s="20">
        <v>51420</v>
      </c>
      <c r="BK18" s="325">
        <v>0.4</v>
      </c>
      <c r="BL18" s="189">
        <v>20568</v>
      </c>
      <c r="BM18" s="145">
        <f t="shared" ref="BM18:BM20" si="4">B18+E18+H18+K18+N18+Q18+T18+W18+Z18+AC18+AF18+AI18+AL18+AO18+AR18</f>
        <v>605267</v>
      </c>
      <c r="BN18" s="307">
        <f t="shared" ref="BN18:BN21" si="5">D18+G18+J18+M18+P18+S18+V18+Y18+AB18+AE18+AH18+AK18+AN18+AQ18+AT18+AW18+AZ18+BC18+BF18+BI18+BL18</f>
        <v>5155236.55</v>
      </c>
    </row>
    <row r="19" spans="1:66" x14ac:dyDescent="0.25">
      <c r="A19" s="144" t="s">
        <v>14</v>
      </c>
      <c r="B19" s="7">
        <v>40319</v>
      </c>
      <c r="C19" s="198">
        <v>6.38</v>
      </c>
      <c r="D19" s="198">
        <v>257235.22200000001</v>
      </c>
      <c r="E19" s="148">
        <v>11833</v>
      </c>
      <c r="F19" s="306">
        <v>6.38</v>
      </c>
      <c r="G19" s="306">
        <v>75494.539999999994</v>
      </c>
      <c r="H19" s="20">
        <v>48181</v>
      </c>
      <c r="I19" s="198">
        <v>6.38</v>
      </c>
      <c r="J19" s="189">
        <v>307394.78000000003</v>
      </c>
      <c r="K19" s="147">
        <v>52824</v>
      </c>
      <c r="L19" s="306">
        <v>6.38</v>
      </c>
      <c r="M19" s="306">
        <v>337017.12</v>
      </c>
      <c r="N19" s="20">
        <v>50996</v>
      </c>
      <c r="O19" s="198">
        <v>6.38</v>
      </c>
      <c r="P19" s="189">
        <v>325354.48</v>
      </c>
      <c r="Q19" s="148">
        <v>53299</v>
      </c>
      <c r="R19" s="306">
        <v>6.38</v>
      </c>
      <c r="S19" s="306">
        <v>340047.62</v>
      </c>
      <c r="T19" s="146">
        <v>51405</v>
      </c>
      <c r="U19" s="198">
        <v>6.38</v>
      </c>
      <c r="V19" s="189">
        <v>327963.90000000002</v>
      </c>
      <c r="W19" s="147">
        <v>52425</v>
      </c>
      <c r="X19" s="306">
        <v>6.69</v>
      </c>
      <c r="Y19" s="307">
        <v>350723.25</v>
      </c>
      <c r="Z19" s="20">
        <v>51000</v>
      </c>
      <c r="AA19" s="198">
        <v>6.69</v>
      </c>
      <c r="AB19" s="189">
        <v>341190</v>
      </c>
      <c r="AC19" s="145">
        <v>46564</v>
      </c>
      <c r="AD19" s="306">
        <v>6.69</v>
      </c>
      <c r="AE19" s="307">
        <v>311513.15999999997</v>
      </c>
      <c r="AF19" s="20">
        <v>48010</v>
      </c>
      <c r="AG19" s="198">
        <v>6.69</v>
      </c>
      <c r="AH19" s="189">
        <v>321186.90000000002</v>
      </c>
      <c r="AI19" s="145">
        <v>47613</v>
      </c>
      <c r="AJ19" s="306">
        <v>6.69</v>
      </c>
      <c r="AK19" s="307">
        <v>318530.96999999997</v>
      </c>
      <c r="AL19" s="20">
        <v>16007</v>
      </c>
      <c r="AM19" s="198">
        <v>6.69</v>
      </c>
      <c r="AN19" s="189">
        <v>107086.83</v>
      </c>
      <c r="AO19" s="145">
        <v>11173</v>
      </c>
      <c r="AP19" s="306">
        <v>6.69</v>
      </c>
      <c r="AQ19" s="307">
        <v>74747.37</v>
      </c>
      <c r="AR19" s="20">
        <v>22446</v>
      </c>
      <c r="AS19" s="198">
        <v>6.69</v>
      </c>
      <c r="AT19" s="189">
        <v>56778.38</v>
      </c>
      <c r="AU19" s="145">
        <v>20293</v>
      </c>
      <c r="AV19" s="320">
        <v>0.31</v>
      </c>
      <c r="AW19" s="321">
        <v>6290.83</v>
      </c>
      <c r="AX19" s="20">
        <v>48181</v>
      </c>
      <c r="AY19" s="222">
        <v>0.31</v>
      </c>
      <c r="AZ19" s="189">
        <v>14936.11</v>
      </c>
      <c r="BA19" s="145">
        <v>52824</v>
      </c>
      <c r="BB19" s="308">
        <v>0.31</v>
      </c>
      <c r="BC19" s="307">
        <v>16375.44</v>
      </c>
      <c r="BD19" s="20">
        <v>50996</v>
      </c>
      <c r="BE19" s="222">
        <v>0.31</v>
      </c>
      <c r="BF19" s="189">
        <v>15808.76</v>
      </c>
      <c r="BG19" s="145">
        <v>53299</v>
      </c>
      <c r="BH19" s="308">
        <v>0.31</v>
      </c>
      <c r="BI19" s="307">
        <v>16522.689999999999</v>
      </c>
      <c r="BJ19" s="20">
        <v>51405</v>
      </c>
      <c r="BK19" s="325">
        <v>0.31</v>
      </c>
      <c r="BL19" s="189">
        <v>15935.55</v>
      </c>
      <c r="BM19" s="145">
        <f t="shared" si="4"/>
        <v>604095</v>
      </c>
      <c r="BN19" s="307">
        <f t="shared" si="5"/>
        <v>3938133.9019999993</v>
      </c>
    </row>
    <row r="20" spans="1:66" x14ac:dyDescent="0.25">
      <c r="A20" s="144" t="s">
        <v>15</v>
      </c>
      <c r="B20" s="7">
        <v>40164</v>
      </c>
      <c r="C20" s="198">
        <v>2.35</v>
      </c>
      <c r="D20" s="198">
        <v>94385.4</v>
      </c>
      <c r="E20" s="148">
        <v>11791</v>
      </c>
      <c r="F20" s="306">
        <v>2.35</v>
      </c>
      <c r="G20" s="306">
        <v>27708.85</v>
      </c>
      <c r="H20" s="20">
        <v>48138</v>
      </c>
      <c r="I20" s="198">
        <v>2.35</v>
      </c>
      <c r="J20" s="189">
        <v>113124.3</v>
      </c>
      <c r="K20" s="147">
        <v>52824</v>
      </c>
      <c r="L20" s="306">
        <v>2.35</v>
      </c>
      <c r="M20" s="306">
        <v>124136.4</v>
      </c>
      <c r="N20" s="20">
        <v>50992</v>
      </c>
      <c r="O20" s="198">
        <v>2.35</v>
      </c>
      <c r="P20" s="189">
        <v>119831.2</v>
      </c>
      <c r="Q20" s="148">
        <v>53299</v>
      </c>
      <c r="R20" s="306">
        <v>2.35</v>
      </c>
      <c r="S20" s="306">
        <v>125252.65</v>
      </c>
      <c r="T20" s="20">
        <v>51405</v>
      </c>
      <c r="U20" s="198">
        <v>2.35</v>
      </c>
      <c r="V20" s="189">
        <v>120801.75</v>
      </c>
      <c r="W20" s="147">
        <v>52404</v>
      </c>
      <c r="X20" s="306">
        <v>2.46</v>
      </c>
      <c r="Y20" s="307">
        <v>128913.84</v>
      </c>
      <c r="Z20" s="20">
        <v>51000</v>
      </c>
      <c r="AA20" s="198">
        <v>2.46</v>
      </c>
      <c r="AB20" s="189">
        <v>125460</v>
      </c>
      <c r="AC20" s="145">
        <v>46564</v>
      </c>
      <c r="AD20" s="306">
        <v>2.46</v>
      </c>
      <c r="AE20" s="307">
        <v>114547.44</v>
      </c>
      <c r="AF20" s="20">
        <v>48010</v>
      </c>
      <c r="AG20" s="198">
        <v>2.46</v>
      </c>
      <c r="AH20" s="189">
        <v>118104.6</v>
      </c>
      <c r="AI20" s="145">
        <v>47613</v>
      </c>
      <c r="AJ20" s="306">
        <v>2.46</v>
      </c>
      <c r="AK20" s="307">
        <v>117127.98</v>
      </c>
      <c r="AL20" s="20">
        <v>16007</v>
      </c>
      <c r="AM20" s="198">
        <v>2.46</v>
      </c>
      <c r="AN20" s="196">
        <v>39377.22</v>
      </c>
      <c r="AO20" s="145">
        <v>11173</v>
      </c>
      <c r="AP20" s="306">
        <v>2.46</v>
      </c>
      <c r="AQ20" s="307">
        <v>27485.58</v>
      </c>
      <c r="AR20" s="20">
        <v>22446</v>
      </c>
      <c r="AS20" s="198">
        <v>2.46</v>
      </c>
      <c r="AT20" s="189">
        <v>56778.38</v>
      </c>
      <c r="AU20" s="145">
        <v>20189</v>
      </c>
      <c r="AV20" s="320">
        <v>0.11</v>
      </c>
      <c r="AW20" s="321">
        <v>2220.79</v>
      </c>
      <c r="AX20" s="20">
        <v>8138</v>
      </c>
      <c r="AY20" s="222">
        <v>0.11</v>
      </c>
      <c r="AZ20" s="189">
        <v>5295.18</v>
      </c>
      <c r="BA20" s="145">
        <v>52824</v>
      </c>
      <c r="BB20" s="308">
        <v>0.11</v>
      </c>
      <c r="BC20" s="307">
        <v>5810.64</v>
      </c>
      <c r="BD20" s="20">
        <v>50992</v>
      </c>
      <c r="BE20" s="222">
        <v>0.11</v>
      </c>
      <c r="BF20" s="189">
        <v>5609.12</v>
      </c>
      <c r="BG20" s="145">
        <v>53299</v>
      </c>
      <c r="BH20" s="308">
        <v>0.11</v>
      </c>
      <c r="BI20" s="307">
        <v>5862.89</v>
      </c>
      <c r="BJ20" s="20">
        <v>51405</v>
      </c>
      <c r="BK20" s="325">
        <v>0.11</v>
      </c>
      <c r="BL20" s="189">
        <v>5654.55</v>
      </c>
      <c r="BM20" s="145">
        <f t="shared" si="4"/>
        <v>603830</v>
      </c>
      <c r="BN20" s="307">
        <f t="shared" si="5"/>
        <v>1483488.7599999998</v>
      </c>
    </row>
    <row r="21" spans="1:66" x14ac:dyDescent="0.25">
      <c r="A21" s="144" t="s">
        <v>30</v>
      </c>
      <c r="B21" s="7">
        <v>0</v>
      </c>
      <c r="C21" s="198">
        <v>0</v>
      </c>
      <c r="D21" s="198">
        <v>0</v>
      </c>
      <c r="E21" s="148">
        <v>0</v>
      </c>
      <c r="F21" s="306">
        <v>0</v>
      </c>
      <c r="G21" s="306">
        <v>0</v>
      </c>
      <c r="H21" s="20">
        <v>0</v>
      </c>
      <c r="I21" s="198">
        <v>0</v>
      </c>
      <c r="J21" s="189">
        <v>0</v>
      </c>
      <c r="K21" s="147">
        <v>0</v>
      </c>
      <c r="L21" s="306">
        <v>0</v>
      </c>
      <c r="M21" s="306">
        <v>0</v>
      </c>
      <c r="N21" s="20">
        <v>0</v>
      </c>
      <c r="O21" s="198">
        <v>0</v>
      </c>
      <c r="P21" s="189">
        <v>0</v>
      </c>
      <c r="Q21" s="148">
        <v>0</v>
      </c>
      <c r="R21" s="306">
        <v>0</v>
      </c>
      <c r="S21" s="306">
        <v>0</v>
      </c>
      <c r="T21" s="20">
        <v>0</v>
      </c>
      <c r="U21" s="198">
        <v>0</v>
      </c>
      <c r="V21" s="189">
        <v>0</v>
      </c>
      <c r="W21" s="147">
        <v>0</v>
      </c>
      <c r="X21" s="306">
        <v>0</v>
      </c>
      <c r="Y21" s="307">
        <v>0</v>
      </c>
      <c r="Z21" s="20">
        <v>0</v>
      </c>
      <c r="AA21" s="198">
        <v>0</v>
      </c>
      <c r="AB21" s="189">
        <v>0</v>
      </c>
      <c r="AC21" s="145">
        <v>0</v>
      </c>
      <c r="AD21" s="306">
        <v>0</v>
      </c>
      <c r="AE21" s="307">
        <v>0</v>
      </c>
      <c r="AF21" s="20">
        <v>0</v>
      </c>
      <c r="AG21" s="198">
        <v>0</v>
      </c>
      <c r="AH21" s="189">
        <v>0</v>
      </c>
      <c r="AI21" s="148">
        <v>0</v>
      </c>
      <c r="AJ21" s="306">
        <v>0</v>
      </c>
      <c r="AK21" s="307">
        <v>0</v>
      </c>
      <c r="AL21" s="20">
        <v>0</v>
      </c>
      <c r="AM21" s="198">
        <v>0</v>
      </c>
      <c r="AN21" s="189">
        <v>0</v>
      </c>
      <c r="AO21" s="145">
        <v>0</v>
      </c>
      <c r="AP21" s="306">
        <v>0</v>
      </c>
      <c r="AQ21" s="307">
        <v>0</v>
      </c>
      <c r="AR21" s="20">
        <v>0</v>
      </c>
      <c r="AS21" s="198">
        <v>0</v>
      </c>
      <c r="AT21" s="189">
        <v>56778.38</v>
      </c>
      <c r="AU21" s="145">
        <v>0</v>
      </c>
      <c r="AV21" s="320"/>
      <c r="AW21" s="321"/>
      <c r="AX21" s="20">
        <v>0</v>
      </c>
      <c r="AY21" s="222"/>
      <c r="AZ21" s="189"/>
      <c r="BA21" s="145">
        <v>0</v>
      </c>
      <c r="BB21" s="308"/>
      <c r="BC21" s="307"/>
      <c r="BD21" s="20">
        <v>0</v>
      </c>
      <c r="BE21" s="222"/>
      <c r="BF21" s="189"/>
      <c r="BG21" s="145">
        <v>0</v>
      </c>
      <c r="BH21" s="308"/>
      <c r="BI21" s="307"/>
      <c r="BJ21" s="20">
        <v>0</v>
      </c>
      <c r="BK21" s="325"/>
      <c r="BL21" s="189"/>
      <c r="BM21" s="145">
        <v>0</v>
      </c>
      <c r="BN21" s="307">
        <f t="shared" si="5"/>
        <v>56778.38</v>
      </c>
    </row>
    <row r="22" spans="1:66" x14ac:dyDescent="0.25">
      <c r="A22" s="144" t="s">
        <v>11</v>
      </c>
      <c r="B22" s="3">
        <f t="shared" ref="B22:AN22" si="6">SUM(B17:B21)</f>
        <v>162030</v>
      </c>
      <c r="C22" s="212">
        <f t="shared" si="6"/>
        <v>19.510000000000002</v>
      </c>
      <c r="D22" s="200">
        <f t="shared" si="6"/>
        <v>791602.97199999995</v>
      </c>
      <c r="E22" s="145">
        <f t="shared" si="6"/>
        <v>47374</v>
      </c>
      <c r="F22" s="307">
        <f t="shared" si="6"/>
        <v>19.510000000000002</v>
      </c>
      <c r="G22" s="308">
        <f t="shared" si="6"/>
        <v>231215.88999999998</v>
      </c>
      <c r="H22" s="20">
        <f t="shared" si="6"/>
        <v>193555</v>
      </c>
      <c r="I22" s="189">
        <f t="shared" si="6"/>
        <v>19.510000000000002</v>
      </c>
      <c r="J22" s="189">
        <f t="shared" si="6"/>
        <v>945413.8</v>
      </c>
      <c r="K22" s="145">
        <f t="shared" si="6"/>
        <v>211296</v>
      </c>
      <c r="L22" s="307">
        <f t="shared" si="6"/>
        <v>19.510000000000002</v>
      </c>
      <c r="M22" s="307">
        <f t="shared" si="6"/>
        <v>1030596.24</v>
      </c>
      <c r="N22" s="20">
        <f t="shared" si="6"/>
        <v>203980</v>
      </c>
      <c r="O22" s="189">
        <f t="shared" si="6"/>
        <v>19.510000000000002</v>
      </c>
      <c r="P22" s="189">
        <f t="shared" si="6"/>
        <v>994922.55999999994</v>
      </c>
      <c r="Q22" s="145">
        <f t="shared" si="6"/>
        <v>213142</v>
      </c>
      <c r="R22" s="307">
        <f t="shared" si="6"/>
        <v>19.510000000000002</v>
      </c>
      <c r="S22" s="307">
        <f t="shared" si="6"/>
        <v>1039733.35</v>
      </c>
      <c r="T22" s="20">
        <f t="shared" si="6"/>
        <v>205650</v>
      </c>
      <c r="U22" s="189">
        <f t="shared" si="6"/>
        <v>19.510000000000002</v>
      </c>
      <c r="V22" s="189">
        <f t="shared" si="6"/>
        <v>1003073.25</v>
      </c>
      <c r="W22" s="145">
        <f t="shared" si="6"/>
        <v>209691</v>
      </c>
      <c r="X22" s="307">
        <f t="shared" si="6"/>
        <v>20.45</v>
      </c>
      <c r="Y22" s="307">
        <f t="shared" si="6"/>
        <v>1072107.3900000001</v>
      </c>
      <c r="Z22" s="20">
        <f t="shared" si="6"/>
        <v>203988</v>
      </c>
      <c r="AA22" s="189">
        <f t="shared" si="6"/>
        <v>20.45</v>
      </c>
      <c r="AB22" s="189">
        <f t="shared" si="6"/>
        <v>1042882.2</v>
      </c>
      <c r="AC22" s="145">
        <f t="shared" si="6"/>
        <v>186288</v>
      </c>
      <c r="AD22" s="307">
        <f t="shared" si="6"/>
        <v>20.45</v>
      </c>
      <c r="AE22" s="307">
        <f t="shared" si="6"/>
        <v>952414.59999999986</v>
      </c>
      <c r="AF22" s="20">
        <f t="shared" si="6"/>
        <v>192044</v>
      </c>
      <c r="AG22" s="189">
        <f t="shared" si="6"/>
        <v>20.45</v>
      </c>
      <c r="AH22" s="189">
        <f t="shared" si="6"/>
        <v>981814.62</v>
      </c>
      <c r="AI22" s="145">
        <f t="shared" si="6"/>
        <v>190452</v>
      </c>
      <c r="AJ22" s="307">
        <f t="shared" si="6"/>
        <v>20.45</v>
      </c>
      <c r="AK22" s="307">
        <f t="shared" si="6"/>
        <v>973685.85</v>
      </c>
      <c r="AL22" s="20">
        <f t="shared" si="6"/>
        <v>64037</v>
      </c>
      <c r="AM22" s="189">
        <f t="shared" si="6"/>
        <v>20.45</v>
      </c>
      <c r="AN22" s="189">
        <f t="shared" si="6"/>
        <v>327365.92000000004</v>
      </c>
      <c r="AO22" s="145"/>
      <c r="AP22" s="307">
        <f>SUM(AP17:AP21)</f>
        <v>20.45</v>
      </c>
      <c r="AQ22" s="307">
        <f>SUM(AQ17:AQ21)</f>
        <v>228482.79000000004</v>
      </c>
      <c r="AR22" s="20"/>
      <c r="AS22" s="189">
        <f>SUM(AS17:AS21)</f>
        <v>20.45</v>
      </c>
      <c r="AT22" s="189">
        <f>SUM(AT17:AT21)</f>
        <v>283891.89999999997</v>
      </c>
      <c r="AU22" s="145">
        <f>SUM(AU17:AU21)</f>
        <v>81485</v>
      </c>
      <c r="AV22" s="321">
        <f>SUM(AV17:AV21)</f>
        <v>0.94000000000000006</v>
      </c>
      <c r="AW22" s="321">
        <f t="shared" ref="AW22:BL22" si="7">SUM(AW17:AW20)</f>
        <v>19177.020000000004</v>
      </c>
      <c r="AX22" s="20">
        <f>SUM(AX17:AX21)</f>
        <v>153555</v>
      </c>
      <c r="AY22" s="189">
        <f>SUM(AY17:AY21)</f>
        <v>0.94000000000000006</v>
      </c>
      <c r="AZ22" s="189">
        <f t="shared" si="7"/>
        <v>45549.890000000007</v>
      </c>
      <c r="BA22" s="145">
        <f>SUM(BA17:BA21)</f>
        <v>211296</v>
      </c>
      <c r="BB22" s="307">
        <f>SUM(BB17:BB21)</f>
        <v>0.94000000000000006</v>
      </c>
      <c r="BC22" s="307">
        <f t="shared" si="7"/>
        <v>49654.559999999998</v>
      </c>
      <c r="BD22" s="20">
        <f>SUM(BD17:BD21)</f>
        <v>203980</v>
      </c>
      <c r="BE22" s="189">
        <f t="shared" si="7"/>
        <v>0.94000000000000006</v>
      </c>
      <c r="BF22" s="189">
        <f t="shared" si="7"/>
        <v>47935.8</v>
      </c>
      <c r="BG22" s="145">
        <f>SUM(BG17:BG21)</f>
        <v>213142</v>
      </c>
      <c r="BH22" s="307">
        <f t="shared" si="7"/>
        <v>0.94000000000000006</v>
      </c>
      <c r="BI22" s="307">
        <f t="shared" si="7"/>
        <v>50094.58</v>
      </c>
      <c r="BJ22" s="20">
        <f>SUM(BJ17:BJ21)</f>
        <v>205650</v>
      </c>
      <c r="BK22" s="326">
        <f t="shared" si="7"/>
        <v>0.94000000000000006</v>
      </c>
      <c r="BL22" s="189">
        <f t="shared" si="7"/>
        <v>48328.5</v>
      </c>
      <c r="BM22" s="145">
        <f>SUM(BM17:BM21)</f>
        <v>2418001</v>
      </c>
      <c r="BN22" s="307">
        <f>SUM(BN17:BN21)</f>
        <v>12159943.681999998</v>
      </c>
    </row>
    <row r="23" spans="1:66" s="191" customFormat="1" x14ac:dyDescent="0.25">
      <c r="A23" s="330" t="s">
        <v>35</v>
      </c>
      <c r="B23" s="383">
        <v>626.96</v>
      </c>
      <c r="C23" s="384"/>
      <c r="D23" s="385"/>
      <c r="E23" s="695">
        <v>0</v>
      </c>
      <c r="F23" s="696"/>
      <c r="G23" s="697"/>
      <c r="H23" s="353">
        <v>616.11</v>
      </c>
      <c r="I23" s="354"/>
      <c r="J23" s="355"/>
      <c r="K23" s="695">
        <v>0</v>
      </c>
      <c r="L23" s="696"/>
      <c r="M23" s="697"/>
      <c r="N23" s="353">
        <v>0</v>
      </c>
      <c r="O23" s="354"/>
      <c r="P23" s="355"/>
      <c r="Q23" s="695">
        <v>0</v>
      </c>
      <c r="R23" s="696"/>
      <c r="S23" s="697"/>
      <c r="T23" s="353">
        <v>0</v>
      </c>
      <c r="U23" s="354"/>
      <c r="V23" s="355"/>
      <c r="W23" s="695">
        <v>0</v>
      </c>
      <c r="X23" s="696"/>
      <c r="Y23" s="697"/>
      <c r="Z23" s="353">
        <v>0</v>
      </c>
      <c r="AA23" s="354"/>
      <c r="AB23" s="355"/>
      <c r="AC23" s="695">
        <v>0</v>
      </c>
      <c r="AD23" s="696"/>
      <c r="AE23" s="697"/>
      <c r="AF23" s="353">
        <v>0</v>
      </c>
      <c r="AG23" s="354"/>
      <c r="AH23" s="355"/>
      <c r="AI23" s="695">
        <v>0</v>
      </c>
      <c r="AJ23" s="696"/>
      <c r="AK23" s="697"/>
      <c r="AL23" s="353">
        <v>0</v>
      </c>
      <c r="AM23" s="354"/>
      <c r="AN23" s="355"/>
      <c r="AO23" s="695">
        <v>0</v>
      </c>
      <c r="AP23" s="696"/>
      <c r="AQ23" s="697"/>
      <c r="AR23" s="353">
        <v>0</v>
      </c>
      <c r="AS23" s="354"/>
      <c r="AT23" s="355"/>
      <c r="AU23" s="695">
        <v>0</v>
      </c>
      <c r="AV23" s="696"/>
      <c r="AW23" s="697"/>
      <c r="AX23" s="353">
        <v>0</v>
      </c>
      <c r="AY23" s="354"/>
      <c r="AZ23" s="355"/>
      <c r="BA23" s="695">
        <v>0</v>
      </c>
      <c r="BB23" s="696"/>
      <c r="BC23" s="697"/>
      <c r="BD23" s="353">
        <v>0</v>
      </c>
      <c r="BE23" s="354"/>
      <c r="BF23" s="355"/>
      <c r="BG23" s="695">
        <v>0</v>
      </c>
      <c r="BH23" s="696"/>
      <c r="BI23" s="697"/>
      <c r="BJ23" s="353">
        <v>0</v>
      </c>
      <c r="BK23" s="354"/>
      <c r="BL23" s="355"/>
      <c r="BM23" s="695">
        <f>B23+E23+H23+K23+N23+Q23+T23+W23+Z23+AC23+AF23+AI23+AL23+AO23+AR23+AU23+AX23+BA23+BD23+BG23+BJ23</f>
        <v>1243.0700000000002</v>
      </c>
      <c r="BN23" s="697"/>
    </row>
    <row r="24" spans="1:66" s="191" customFormat="1" x14ac:dyDescent="0.25">
      <c r="A24" s="330" t="s">
        <v>23</v>
      </c>
      <c r="B24" s="364">
        <f>D22-B23</f>
        <v>790976.01199999999</v>
      </c>
      <c r="C24" s="365"/>
      <c r="D24" s="366"/>
      <c r="E24" s="695">
        <f>G22-G23</f>
        <v>231215.88999999998</v>
      </c>
      <c r="F24" s="696"/>
      <c r="G24" s="697"/>
      <c r="H24" s="353">
        <f>J22-H23</f>
        <v>944797.69000000006</v>
      </c>
      <c r="I24" s="354"/>
      <c r="J24" s="355"/>
      <c r="K24" s="695">
        <f>M22-M23</f>
        <v>1030596.24</v>
      </c>
      <c r="L24" s="696"/>
      <c r="M24" s="697"/>
      <c r="N24" s="353">
        <f>P22-P23</f>
        <v>994922.55999999994</v>
      </c>
      <c r="O24" s="354"/>
      <c r="P24" s="355"/>
      <c r="Q24" s="695">
        <f>S22-S23</f>
        <v>1039733.35</v>
      </c>
      <c r="R24" s="696"/>
      <c r="S24" s="697"/>
      <c r="T24" s="353">
        <f>V22-V23</f>
        <v>1003073.25</v>
      </c>
      <c r="U24" s="354"/>
      <c r="V24" s="355"/>
      <c r="W24" s="695">
        <f>Y22-Y23</f>
        <v>1072107.3900000001</v>
      </c>
      <c r="X24" s="696"/>
      <c r="Y24" s="697"/>
      <c r="Z24" s="353">
        <f>AB22-AB23</f>
        <v>1042882.2</v>
      </c>
      <c r="AA24" s="354"/>
      <c r="AB24" s="355"/>
      <c r="AC24" s="695">
        <f>AE22-AE23</f>
        <v>952414.59999999986</v>
      </c>
      <c r="AD24" s="696"/>
      <c r="AE24" s="697"/>
      <c r="AF24" s="353">
        <f>AH22-AH23</f>
        <v>981814.62</v>
      </c>
      <c r="AG24" s="354"/>
      <c r="AH24" s="355"/>
      <c r="AI24" s="695">
        <f>AK22-AK23</f>
        <v>973685.85</v>
      </c>
      <c r="AJ24" s="696"/>
      <c r="AK24" s="697"/>
      <c r="AL24" s="353">
        <f>AN22-AN23</f>
        <v>327365.92000000004</v>
      </c>
      <c r="AM24" s="354"/>
      <c r="AN24" s="355"/>
      <c r="AO24" s="695">
        <f>AQ22-AQ23</f>
        <v>228482.79000000004</v>
      </c>
      <c r="AP24" s="696"/>
      <c r="AQ24" s="697"/>
      <c r="AR24" s="353">
        <f>AT22-AT23</f>
        <v>283891.89999999997</v>
      </c>
      <c r="AS24" s="354"/>
      <c r="AT24" s="355"/>
      <c r="AU24" s="702">
        <f>AW22-AW23</f>
        <v>19177.020000000004</v>
      </c>
      <c r="AV24" s="703"/>
      <c r="AW24" s="704"/>
      <c r="AX24" s="657">
        <f>AZ22-AZ23</f>
        <v>45549.890000000007</v>
      </c>
      <c r="AY24" s="658"/>
      <c r="AZ24" s="659"/>
      <c r="BA24" s="702">
        <f>BC22-BC23</f>
        <v>49654.559999999998</v>
      </c>
      <c r="BB24" s="703"/>
      <c r="BC24" s="704"/>
      <c r="BD24" s="657">
        <f>BF22-BF23</f>
        <v>47935.8</v>
      </c>
      <c r="BE24" s="658"/>
      <c r="BF24" s="659"/>
      <c r="BG24" s="702">
        <f>BI22-BI23</f>
        <v>50094.58</v>
      </c>
      <c r="BH24" s="703"/>
      <c r="BI24" s="704"/>
      <c r="BJ24" s="657">
        <f>BL22-BL23</f>
        <v>48328.5</v>
      </c>
      <c r="BK24" s="658"/>
      <c r="BL24" s="659"/>
      <c r="BM24" s="695">
        <f>BN22-BM23</f>
        <v>12158700.611999998</v>
      </c>
      <c r="BN24" s="697"/>
    </row>
    <row r="25" spans="1:66" x14ac:dyDescent="0.25">
      <c r="AT25" s="235"/>
    </row>
    <row r="27" spans="1:66" ht="15.75" thickBot="1" x14ac:dyDescent="0.3"/>
    <row r="28" spans="1:66" ht="27" thickBot="1" x14ac:dyDescent="0.45">
      <c r="A28" s="386" t="s">
        <v>150</v>
      </c>
      <c r="B28" s="387"/>
      <c r="C28" s="387"/>
      <c r="D28" s="387"/>
      <c r="E28" s="387"/>
      <c r="F28" s="387"/>
      <c r="G28" s="387"/>
      <c r="H28" s="387"/>
      <c r="I28" s="387"/>
      <c r="J28" s="387"/>
      <c r="K28" s="387"/>
      <c r="L28" s="387"/>
      <c r="M28" s="388"/>
      <c r="N28" s="551" t="s">
        <v>103</v>
      </c>
      <c r="O28" s="368"/>
      <c r="P28" s="368"/>
      <c r="Q28" s="368"/>
      <c r="R28" s="368"/>
      <c r="S28" s="368"/>
      <c r="T28" s="368"/>
      <c r="U28" s="368"/>
      <c r="V28" s="368"/>
      <c r="W28" s="368"/>
      <c r="X28" s="368"/>
      <c r="Y28" s="368"/>
      <c r="Z28" s="368"/>
      <c r="AA28" s="368"/>
      <c r="AB28" s="368"/>
      <c r="AC28" s="551" t="s">
        <v>103</v>
      </c>
      <c r="AD28" s="368"/>
      <c r="AE28" s="368"/>
      <c r="AF28" s="368"/>
      <c r="AG28" s="368"/>
      <c r="AH28" s="368"/>
      <c r="AI28" s="368"/>
      <c r="AJ28" s="368"/>
      <c r="AK28" s="368"/>
      <c r="AL28" s="368"/>
      <c r="AM28" s="368"/>
      <c r="AN28" s="368"/>
      <c r="AO28" s="368"/>
      <c r="AP28" s="368"/>
      <c r="AQ28" s="368"/>
      <c r="AR28" s="551" t="s">
        <v>103</v>
      </c>
      <c r="AS28" s="368"/>
      <c r="AT28" s="368"/>
      <c r="AU28" s="368"/>
      <c r="AV28" s="368"/>
      <c r="AW28" s="368"/>
      <c r="AX28" s="368"/>
      <c r="AY28" s="368"/>
      <c r="AZ28" s="368"/>
      <c r="BA28" s="368"/>
      <c r="BB28" s="369"/>
    </row>
    <row r="29" spans="1:66" ht="15.75" thickBot="1" x14ac:dyDescent="0.3">
      <c r="A29" s="182" t="s">
        <v>16</v>
      </c>
      <c r="B29" s="685" t="s">
        <v>0</v>
      </c>
      <c r="C29" s="685"/>
      <c r="D29" s="685"/>
      <c r="E29" s="685" t="s">
        <v>1</v>
      </c>
      <c r="F29" s="685"/>
      <c r="G29" s="685"/>
      <c r="H29" s="685" t="s">
        <v>2</v>
      </c>
      <c r="I29" s="685"/>
      <c r="J29" s="685"/>
      <c r="K29" s="685" t="s">
        <v>3</v>
      </c>
      <c r="L29" s="685"/>
      <c r="M29" s="685"/>
      <c r="N29" s="685" t="s">
        <v>4</v>
      </c>
      <c r="O29" s="685"/>
      <c r="P29" s="685"/>
      <c r="Q29" s="685" t="s">
        <v>5</v>
      </c>
      <c r="R29" s="685"/>
      <c r="S29" s="685"/>
      <c r="T29" s="685" t="s">
        <v>6</v>
      </c>
      <c r="U29" s="685"/>
      <c r="V29" s="685"/>
      <c r="W29" s="685" t="s">
        <v>7</v>
      </c>
      <c r="X29" s="685"/>
      <c r="Y29" s="685"/>
      <c r="Z29" s="685" t="s">
        <v>8</v>
      </c>
      <c r="AA29" s="685"/>
      <c r="AB29" s="685"/>
      <c r="AC29" s="685" t="s">
        <v>9</v>
      </c>
      <c r="AD29" s="685"/>
      <c r="AE29" s="685"/>
      <c r="AF29" s="685" t="s">
        <v>10</v>
      </c>
      <c r="AG29" s="685"/>
      <c r="AH29" s="685"/>
      <c r="AI29" s="685" t="s">
        <v>33</v>
      </c>
      <c r="AJ29" s="685"/>
      <c r="AK29" s="685"/>
      <c r="AL29" s="685" t="s">
        <v>33</v>
      </c>
      <c r="AM29" s="685"/>
      <c r="AN29" s="685"/>
      <c r="AO29" s="685" t="s">
        <v>33</v>
      </c>
      <c r="AP29" s="685"/>
      <c r="AQ29" s="685"/>
      <c r="AR29" s="682" t="s">
        <v>33</v>
      </c>
      <c r="AS29" s="683"/>
      <c r="AT29" s="684"/>
      <c r="AU29" s="682" t="s">
        <v>125</v>
      </c>
      <c r="AV29" s="683"/>
      <c r="AW29" s="684"/>
      <c r="AX29" s="682" t="s">
        <v>124</v>
      </c>
      <c r="AY29" s="683"/>
      <c r="AZ29" s="684"/>
      <c r="BA29" s="681" t="s">
        <v>11</v>
      </c>
      <c r="BB29" s="681"/>
    </row>
    <row r="30" spans="1:66" x14ac:dyDescent="0.25">
      <c r="A30" s="183"/>
      <c r="B30" s="183" t="s">
        <v>17</v>
      </c>
      <c r="C30" s="303" t="s">
        <v>19</v>
      </c>
      <c r="D30" s="303" t="s">
        <v>20</v>
      </c>
      <c r="E30" s="183" t="s">
        <v>17</v>
      </c>
      <c r="F30" s="303" t="s">
        <v>19</v>
      </c>
      <c r="G30" s="303" t="s">
        <v>20</v>
      </c>
      <c r="H30" s="183" t="s">
        <v>17</v>
      </c>
      <c r="I30" s="303" t="s">
        <v>19</v>
      </c>
      <c r="J30" s="303" t="s">
        <v>20</v>
      </c>
      <c r="K30" s="183" t="s">
        <v>17</v>
      </c>
      <c r="L30" s="303" t="s">
        <v>19</v>
      </c>
      <c r="M30" s="303" t="s">
        <v>20</v>
      </c>
      <c r="N30" s="183" t="s">
        <v>17</v>
      </c>
      <c r="O30" s="303" t="s">
        <v>19</v>
      </c>
      <c r="P30" s="303" t="s">
        <v>20</v>
      </c>
      <c r="Q30" s="183" t="s">
        <v>17</v>
      </c>
      <c r="R30" s="303" t="s">
        <v>19</v>
      </c>
      <c r="S30" s="303" t="s">
        <v>20</v>
      </c>
      <c r="T30" s="183" t="s">
        <v>17</v>
      </c>
      <c r="U30" s="303" t="s">
        <v>19</v>
      </c>
      <c r="V30" s="303" t="s">
        <v>20</v>
      </c>
      <c r="W30" s="183" t="s">
        <v>17</v>
      </c>
      <c r="X30" s="303" t="s">
        <v>19</v>
      </c>
      <c r="Y30" s="303" t="s">
        <v>20</v>
      </c>
      <c r="Z30" s="183" t="s">
        <v>17</v>
      </c>
      <c r="AA30" s="303" t="s">
        <v>19</v>
      </c>
      <c r="AB30" s="303" t="s">
        <v>20</v>
      </c>
      <c r="AC30" s="183" t="s">
        <v>17</v>
      </c>
      <c r="AD30" s="303" t="s">
        <v>19</v>
      </c>
      <c r="AE30" s="303" t="s">
        <v>20</v>
      </c>
      <c r="AF30" s="183" t="s">
        <v>17</v>
      </c>
      <c r="AG30" s="303" t="s">
        <v>19</v>
      </c>
      <c r="AH30" s="303" t="s">
        <v>20</v>
      </c>
      <c r="AI30" s="183" t="s">
        <v>17</v>
      </c>
      <c r="AJ30" s="303" t="s">
        <v>19</v>
      </c>
      <c r="AK30" s="303" t="s">
        <v>20</v>
      </c>
      <c r="AL30" s="183" t="s">
        <v>17</v>
      </c>
      <c r="AM30" s="303" t="s">
        <v>19</v>
      </c>
      <c r="AN30" s="303" t="s">
        <v>20</v>
      </c>
      <c r="AO30" s="183" t="s">
        <v>17</v>
      </c>
      <c r="AP30" s="303" t="s">
        <v>19</v>
      </c>
      <c r="AQ30" s="303" t="s">
        <v>20</v>
      </c>
      <c r="AR30" s="183" t="s">
        <v>17</v>
      </c>
      <c r="AS30" s="303" t="s">
        <v>19</v>
      </c>
      <c r="AT30" s="303" t="s">
        <v>20</v>
      </c>
      <c r="AU30" s="183" t="s">
        <v>17</v>
      </c>
      <c r="AV30" s="322" t="s">
        <v>19</v>
      </c>
      <c r="AW30" s="322" t="s">
        <v>20</v>
      </c>
      <c r="AX30" s="183" t="s">
        <v>17</v>
      </c>
      <c r="AY30" s="303" t="s">
        <v>19</v>
      </c>
      <c r="AZ30" s="303" t="s">
        <v>20</v>
      </c>
      <c r="BA30" s="183" t="s">
        <v>17</v>
      </c>
      <c r="BB30" s="328" t="s">
        <v>18</v>
      </c>
    </row>
    <row r="31" spans="1:66" x14ac:dyDescent="0.25">
      <c r="A31" s="75" t="s">
        <v>12</v>
      </c>
      <c r="B31" s="5">
        <v>50150</v>
      </c>
      <c r="C31" s="198">
        <v>2.5299999999999998</v>
      </c>
      <c r="D31" s="198">
        <v>126879.5</v>
      </c>
      <c r="E31" s="76">
        <v>45786</v>
      </c>
      <c r="F31" s="309">
        <v>2.5299999999999998</v>
      </c>
      <c r="G31" s="309">
        <f>E31*F31</f>
        <v>115838.57999999999</v>
      </c>
      <c r="H31" s="20">
        <v>51086</v>
      </c>
      <c r="I31" s="198">
        <v>2.64</v>
      </c>
      <c r="J31" s="189">
        <f>H31*I31</f>
        <v>134867.04</v>
      </c>
      <c r="K31" s="76">
        <v>49364</v>
      </c>
      <c r="L31" s="309">
        <v>2.64</v>
      </c>
      <c r="M31" s="309">
        <f>K31*L31</f>
        <v>130320.96000000001</v>
      </c>
      <c r="N31" s="20"/>
      <c r="O31" s="198">
        <v>2.64</v>
      </c>
      <c r="P31" s="189"/>
      <c r="Q31" s="28"/>
      <c r="R31" s="309">
        <v>2.64</v>
      </c>
      <c r="S31" s="309"/>
      <c r="T31" s="20"/>
      <c r="U31" s="198">
        <v>2.64</v>
      </c>
      <c r="V31" s="189"/>
      <c r="W31" s="76"/>
      <c r="X31" s="309">
        <v>2.64</v>
      </c>
      <c r="Y31" s="188"/>
      <c r="Z31" s="20"/>
      <c r="AA31" s="198">
        <v>2.64</v>
      </c>
      <c r="AB31" s="189"/>
      <c r="AC31" s="28"/>
      <c r="AD31" s="309">
        <v>2.64</v>
      </c>
      <c r="AE31" s="188"/>
      <c r="AF31" s="20"/>
      <c r="AG31" s="198">
        <v>2.64</v>
      </c>
      <c r="AH31" s="189"/>
      <c r="AI31" s="28"/>
      <c r="AJ31" s="309">
        <v>2.64</v>
      </c>
      <c r="AK31" s="310"/>
      <c r="AL31" s="20"/>
      <c r="AM31" s="198"/>
      <c r="AN31" s="189"/>
      <c r="AO31" s="28"/>
      <c r="AP31" s="309"/>
      <c r="AQ31" s="188"/>
      <c r="AR31" s="20"/>
      <c r="AS31" s="198"/>
      <c r="AT31" s="189"/>
      <c r="AU31" s="28">
        <v>19471</v>
      </c>
      <c r="AV31" s="323">
        <v>0.11</v>
      </c>
      <c r="AW31" s="324">
        <f>AU31*AV31</f>
        <v>2141.81</v>
      </c>
      <c r="AX31" s="20">
        <v>45786</v>
      </c>
      <c r="AY31" s="222">
        <v>0.11</v>
      </c>
      <c r="AZ31" s="189">
        <f>AX31*AY31</f>
        <v>5036.46</v>
      </c>
      <c r="BA31" s="28">
        <f>B31+E31+H31+K31+N31+Q31+T31+W31+Z31+AC31+AF31+AI31+AL31+AO31+AR31</f>
        <v>196386</v>
      </c>
      <c r="BB31" s="188">
        <f>D31+G31+J31+M31+P31+S31+V31+Y31+AB31+AE31+AH31+AK31+AN31+AQ31+AT31+AW31+AZ31+BC44+BF44+BI44+BL44</f>
        <v>515084.35000000003</v>
      </c>
    </row>
    <row r="32" spans="1:66" x14ac:dyDescent="0.25">
      <c r="A32" s="75" t="s">
        <v>13</v>
      </c>
      <c r="B32" s="5">
        <v>50159</v>
      </c>
      <c r="C32" s="198">
        <v>8.77</v>
      </c>
      <c r="D32" s="198">
        <v>439894.43</v>
      </c>
      <c r="E32" s="78">
        <v>45786</v>
      </c>
      <c r="F32" s="309">
        <v>8.77</v>
      </c>
      <c r="G32" s="309">
        <f t="shared" ref="G32:G35" si="8">E32*F32</f>
        <v>401543.22</v>
      </c>
      <c r="H32" s="20">
        <v>51073</v>
      </c>
      <c r="I32" s="198">
        <v>9.14</v>
      </c>
      <c r="J32" s="189">
        <f t="shared" ref="J32:J34" si="9">H32*I32</f>
        <v>466807.22000000003</v>
      </c>
      <c r="K32" s="76">
        <v>49371</v>
      </c>
      <c r="L32" s="309">
        <v>9.14</v>
      </c>
      <c r="M32" s="309">
        <f t="shared" ref="M32:M35" si="10">K32*L32</f>
        <v>451250.94</v>
      </c>
      <c r="N32" s="20"/>
      <c r="O32" s="198">
        <v>9.14</v>
      </c>
      <c r="P32" s="189"/>
      <c r="Q32" s="78"/>
      <c r="R32" s="309">
        <v>9.14</v>
      </c>
      <c r="S32" s="309"/>
      <c r="T32" s="20"/>
      <c r="U32" s="198">
        <v>9.14</v>
      </c>
      <c r="V32" s="311"/>
      <c r="W32" s="76"/>
      <c r="X32" s="309">
        <v>9.14</v>
      </c>
      <c r="Y32" s="188"/>
      <c r="Z32" s="20"/>
      <c r="AA32" s="198">
        <v>9.14</v>
      </c>
      <c r="AB32" s="189"/>
      <c r="AC32" s="28"/>
      <c r="AD32" s="309">
        <v>9.14</v>
      </c>
      <c r="AE32" s="188"/>
      <c r="AF32" s="20"/>
      <c r="AG32" s="198">
        <v>9.14</v>
      </c>
      <c r="AH32" s="189"/>
      <c r="AI32" s="28"/>
      <c r="AJ32" s="309">
        <v>9.14</v>
      </c>
      <c r="AK32" s="188"/>
      <c r="AL32" s="20"/>
      <c r="AM32" s="198"/>
      <c r="AN32" s="189"/>
      <c r="AO32" s="28"/>
      <c r="AP32" s="309"/>
      <c r="AQ32" s="188"/>
      <c r="AR32" s="20"/>
      <c r="AS32" s="198"/>
      <c r="AT32" s="189"/>
      <c r="AU32" s="28">
        <v>19480</v>
      </c>
      <c r="AV32" s="323">
        <v>0.37</v>
      </c>
      <c r="AW32" s="324">
        <f t="shared" ref="AW32:AW35" si="11">AU32*AV32</f>
        <v>7207.6</v>
      </c>
      <c r="AX32" s="20">
        <v>45786</v>
      </c>
      <c r="AY32" s="222">
        <v>0.37</v>
      </c>
      <c r="AZ32" s="189">
        <f t="shared" ref="AZ32:AZ35" si="12">AX32*AY32</f>
        <v>16940.82</v>
      </c>
      <c r="BA32" s="28">
        <f>B32+E32+H32+K32+N32+Q32+T32+W32+Z32+AC32+AF32+AI32+AL32+AO32+AR32</f>
        <v>196389</v>
      </c>
      <c r="BB32" s="188">
        <f>D32+G32+J32+M32+P32+S32+V32+Y32+AB32+AE32+AH32+AK32+AN32+AQ32+AT32+AW32+AZ32+BC45+BF45+BI45+BL45</f>
        <v>1783644.23</v>
      </c>
    </row>
    <row r="33" spans="1:54" x14ac:dyDescent="0.25">
      <c r="A33" s="75" t="s">
        <v>14</v>
      </c>
      <c r="B33" s="5">
        <v>50156</v>
      </c>
      <c r="C33" s="198">
        <v>6.69</v>
      </c>
      <c r="D33" s="198">
        <v>335543.64</v>
      </c>
      <c r="E33" s="78">
        <v>45786</v>
      </c>
      <c r="F33" s="309">
        <v>6.69</v>
      </c>
      <c r="G33" s="309">
        <f t="shared" si="8"/>
        <v>306308.34000000003</v>
      </c>
      <c r="H33" s="20">
        <v>51046</v>
      </c>
      <c r="I33" s="198">
        <v>6.98</v>
      </c>
      <c r="J33" s="189">
        <f t="shared" si="9"/>
        <v>356301.08</v>
      </c>
      <c r="K33" s="76">
        <v>49303</v>
      </c>
      <c r="L33" s="309">
        <v>6.98</v>
      </c>
      <c r="M33" s="309">
        <f t="shared" si="10"/>
        <v>344134.94</v>
      </c>
      <c r="N33" s="20"/>
      <c r="O33" s="198">
        <v>6.98</v>
      </c>
      <c r="P33" s="189"/>
      <c r="Q33" s="78"/>
      <c r="R33" s="309">
        <v>6.98</v>
      </c>
      <c r="S33" s="309"/>
      <c r="T33" s="146"/>
      <c r="U33" s="198">
        <v>6.98</v>
      </c>
      <c r="V33" s="189"/>
      <c r="W33" s="76"/>
      <c r="X33" s="309">
        <v>6.98</v>
      </c>
      <c r="Y33" s="188"/>
      <c r="Z33" s="20"/>
      <c r="AA33" s="198">
        <v>6.98</v>
      </c>
      <c r="AB33" s="189"/>
      <c r="AC33" s="28"/>
      <c r="AD33" s="309">
        <v>6.98</v>
      </c>
      <c r="AE33" s="188"/>
      <c r="AF33" s="20"/>
      <c r="AG33" s="198">
        <v>6.98</v>
      </c>
      <c r="AH33" s="189"/>
      <c r="AI33" s="28"/>
      <c r="AJ33" s="309">
        <v>6.98</v>
      </c>
      <c r="AK33" s="188"/>
      <c r="AL33" s="20"/>
      <c r="AM33" s="198"/>
      <c r="AN33" s="189"/>
      <c r="AO33" s="28"/>
      <c r="AP33" s="309"/>
      <c r="AQ33" s="188"/>
      <c r="AR33" s="20"/>
      <c r="AS33" s="198"/>
      <c r="AT33" s="189"/>
      <c r="AU33" s="28">
        <v>19477</v>
      </c>
      <c r="AV33" s="323">
        <v>0.28999999999999998</v>
      </c>
      <c r="AW33" s="324">
        <f t="shared" si="11"/>
        <v>5648.33</v>
      </c>
      <c r="AX33" s="128">
        <v>45786</v>
      </c>
      <c r="AY33" s="222">
        <v>0.28999999999999998</v>
      </c>
      <c r="AZ33" s="189">
        <f t="shared" si="12"/>
        <v>13277.939999999999</v>
      </c>
      <c r="BA33" s="28">
        <f>B33+E33+H33+K33+N33+Q33+T33+W33+Z33+AC33+AF33+AI33+AL33+AO33+AR33</f>
        <v>196291</v>
      </c>
      <c r="BB33" s="188">
        <f>D33+G33+J33+M33+P33+S33+V33+Y33+AB33+AE33+AH33+AK33+AN33+AQ33+AT33+AW33+AZ33+BC46+BF46+BI46+BL46</f>
        <v>1361214.27</v>
      </c>
    </row>
    <row r="34" spans="1:54" x14ac:dyDescent="0.25">
      <c r="A34" s="75" t="s">
        <v>15</v>
      </c>
      <c r="B34" s="5">
        <v>50156</v>
      </c>
      <c r="C34" s="198">
        <v>2.46</v>
      </c>
      <c r="D34" s="198">
        <v>123383.76</v>
      </c>
      <c r="E34" s="78">
        <v>45786</v>
      </c>
      <c r="F34" s="309">
        <v>2.46</v>
      </c>
      <c r="G34" s="309">
        <f t="shared" si="8"/>
        <v>112633.56</v>
      </c>
      <c r="H34" s="20">
        <v>51093</v>
      </c>
      <c r="I34" s="198">
        <v>2.56</v>
      </c>
      <c r="J34" s="189">
        <f t="shared" si="9"/>
        <v>130798.08</v>
      </c>
      <c r="K34" s="76">
        <v>49300</v>
      </c>
      <c r="L34" s="309">
        <v>2.56</v>
      </c>
      <c r="M34" s="309">
        <f t="shared" si="10"/>
        <v>126208</v>
      </c>
      <c r="N34" s="20"/>
      <c r="O34" s="198">
        <v>2.56</v>
      </c>
      <c r="P34" s="189"/>
      <c r="Q34" s="78"/>
      <c r="R34" s="309">
        <v>2.56</v>
      </c>
      <c r="S34" s="309"/>
      <c r="T34" s="20"/>
      <c r="U34" s="198">
        <v>2.56</v>
      </c>
      <c r="V34" s="189"/>
      <c r="W34" s="76"/>
      <c r="X34" s="309">
        <v>2.56</v>
      </c>
      <c r="Y34" s="188"/>
      <c r="Z34" s="20"/>
      <c r="AA34" s="198">
        <v>2.56</v>
      </c>
      <c r="AB34" s="189"/>
      <c r="AC34" s="28"/>
      <c r="AD34" s="309">
        <v>2.56</v>
      </c>
      <c r="AE34" s="188"/>
      <c r="AF34" s="20"/>
      <c r="AG34" s="198">
        <v>2.56</v>
      </c>
      <c r="AH34" s="189"/>
      <c r="AI34" s="28"/>
      <c r="AJ34" s="309">
        <v>2.56</v>
      </c>
      <c r="AK34" s="188"/>
      <c r="AL34" s="20"/>
      <c r="AM34" s="198"/>
      <c r="AN34" s="189"/>
      <c r="AO34" s="28"/>
      <c r="AP34" s="309"/>
      <c r="AQ34" s="188"/>
      <c r="AR34" s="20"/>
      <c r="AS34" s="198"/>
      <c r="AT34" s="189"/>
      <c r="AU34" s="28">
        <v>19477</v>
      </c>
      <c r="AV34" s="323">
        <v>0.1</v>
      </c>
      <c r="AW34" s="324">
        <f t="shared" si="11"/>
        <v>1947.7</v>
      </c>
      <c r="AX34" s="128">
        <v>45786</v>
      </c>
      <c r="AY34" s="222">
        <v>0.1</v>
      </c>
      <c r="AZ34" s="189">
        <f t="shared" si="12"/>
        <v>4578.6000000000004</v>
      </c>
      <c r="BA34" s="28">
        <f>B34+E34+H34+K34+N34+Q34+T34+W34+Z34+AC34+AF34+AI34+AL34+AO34+AR34</f>
        <v>196335</v>
      </c>
      <c r="BB34" s="188">
        <f>D34+G34+J34+M34+P34+S34+V34+Y34+AB34+AE34+AH34+AK34+AN34+AQ34+AT34+AW34+AZ34+BC47+BF47+BI47+BL47</f>
        <v>499549.7</v>
      </c>
    </row>
    <row r="35" spans="1:54" x14ac:dyDescent="0.25">
      <c r="A35" s="75" t="s">
        <v>30</v>
      </c>
      <c r="B35" s="7">
        <v>0</v>
      </c>
      <c r="C35" s="198">
        <v>0</v>
      </c>
      <c r="D35" s="198">
        <f>B35*C35</f>
        <v>0</v>
      </c>
      <c r="E35" s="78">
        <v>0</v>
      </c>
      <c r="F35" s="309">
        <v>0</v>
      </c>
      <c r="G35" s="309">
        <f t="shared" si="8"/>
        <v>0</v>
      </c>
      <c r="H35" s="20">
        <v>0</v>
      </c>
      <c r="I35" s="198">
        <v>0</v>
      </c>
      <c r="J35" s="189">
        <v>0</v>
      </c>
      <c r="K35" s="76">
        <v>0</v>
      </c>
      <c r="L35" s="309">
        <v>0</v>
      </c>
      <c r="M35" s="309">
        <f t="shared" si="10"/>
        <v>0</v>
      </c>
      <c r="N35" s="20"/>
      <c r="O35" s="198">
        <v>0</v>
      </c>
      <c r="P35" s="189"/>
      <c r="Q35" s="78"/>
      <c r="R35" s="309">
        <v>0</v>
      </c>
      <c r="S35" s="309"/>
      <c r="T35" s="20"/>
      <c r="U35" s="198">
        <v>0</v>
      </c>
      <c r="V35" s="189"/>
      <c r="W35" s="76"/>
      <c r="X35" s="309">
        <v>0</v>
      </c>
      <c r="Y35" s="188"/>
      <c r="Z35" s="20"/>
      <c r="AA35" s="198">
        <v>0</v>
      </c>
      <c r="AB35" s="189"/>
      <c r="AC35" s="28"/>
      <c r="AD35" s="309">
        <v>0</v>
      </c>
      <c r="AE35" s="188"/>
      <c r="AF35" s="20"/>
      <c r="AG35" s="198">
        <v>0</v>
      </c>
      <c r="AH35" s="189"/>
      <c r="AI35" s="78"/>
      <c r="AJ35" s="309">
        <v>0</v>
      </c>
      <c r="AK35" s="188"/>
      <c r="AL35" s="20"/>
      <c r="AM35" s="198"/>
      <c r="AN35" s="189"/>
      <c r="AO35" s="28"/>
      <c r="AP35" s="309"/>
      <c r="AQ35" s="188"/>
      <c r="AR35" s="20"/>
      <c r="AS35" s="198"/>
      <c r="AT35" s="189"/>
      <c r="AU35" s="28">
        <v>0</v>
      </c>
      <c r="AV35" s="323">
        <v>0</v>
      </c>
      <c r="AW35" s="324">
        <f t="shared" si="11"/>
        <v>0</v>
      </c>
      <c r="AX35" s="20">
        <v>0</v>
      </c>
      <c r="AY35" s="222">
        <v>0</v>
      </c>
      <c r="AZ35" s="189">
        <f t="shared" si="12"/>
        <v>0</v>
      </c>
      <c r="BA35" s="28">
        <f>B35+E35+H35+K35+N35+Q35+T35+W35+Z35+AC35+AF35+AI35+AL35+AO35+AR35+AU35+AX35+BA48+BD48+BG48+BJ48</f>
        <v>0</v>
      </c>
      <c r="BB35" s="188">
        <f>D35+G35+J35+M35+P35+S35+V35+Y35+AB35+AE35+AH35+AK35+AN35+AQ35+AT35+AW35+AZ35+BC48+BF48+BI48+BL48</f>
        <v>0</v>
      </c>
    </row>
    <row r="36" spans="1:54" x14ac:dyDescent="0.25">
      <c r="A36" s="75" t="s">
        <v>11</v>
      </c>
      <c r="B36" s="3">
        <f>SUM(B31:B35)</f>
        <v>200621</v>
      </c>
      <c r="C36" s="212">
        <f>SUM(C31:C35)</f>
        <v>20.45</v>
      </c>
      <c r="D36" s="200">
        <f>SUM(D31:D34)</f>
        <v>1025701.33</v>
      </c>
      <c r="E36" s="28">
        <f>SUM(E31:E35)</f>
        <v>183144</v>
      </c>
      <c r="F36" s="188">
        <f>SUM(F31:F35)</f>
        <v>20.45</v>
      </c>
      <c r="G36" s="310">
        <f>SUM(G31:G34)</f>
        <v>936323.7</v>
      </c>
      <c r="H36" s="20">
        <f>SUM(H31:H34)</f>
        <v>204298</v>
      </c>
      <c r="I36" s="189">
        <f>SUM(I31:I35)</f>
        <v>21.32</v>
      </c>
      <c r="J36" s="189">
        <f>SUM(J31:J34)</f>
        <v>1088773.4200000002</v>
      </c>
      <c r="K36" s="28">
        <f>SUM(K31:K35)</f>
        <v>197338</v>
      </c>
      <c r="L36" s="188">
        <f>SUM(L31:L35)</f>
        <v>21.32</v>
      </c>
      <c r="M36" s="188">
        <f>SUM(M31:M34)</f>
        <v>1051914.8400000001</v>
      </c>
      <c r="N36" s="20">
        <f>SUM(N31:N34)</f>
        <v>0</v>
      </c>
      <c r="O36" s="189">
        <f t="shared" ref="O36" si="13">SUM(O31:O34)</f>
        <v>21.32</v>
      </c>
      <c r="P36" s="189">
        <f>SUM(P31:P34)</f>
        <v>0</v>
      </c>
      <c r="Q36" s="28">
        <f>SUM(Q31:Q34)</f>
        <v>0</v>
      </c>
      <c r="R36" s="188">
        <f t="shared" ref="R36:Y36" si="14">SUM(R31:R34)</f>
        <v>21.32</v>
      </c>
      <c r="S36" s="188">
        <f t="shared" si="14"/>
        <v>0</v>
      </c>
      <c r="T36" s="20">
        <f t="shared" si="14"/>
        <v>0</v>
      </c>
      <c r="U36" s="189">
        <f t="shared" si="14"/>
        <v>21.32</v>
      </c>
      <c r="V36" s="189">
        <f t="shared" si="14"/>
        <v>0</v>
      </c>
      <c r="W36" s="28">
        <f t="shared" si="14"/>
        <v>0</v>
      </c>
      <c r="X36" s="188">
        <f t="shared" si="14"/>
        <v>21.32</v>
      </c>
      <c r="Y36" s="188">
        <f t="shared" si="14"/>
        <v>0</v>
      </c>
      <c r="Z36" s="20">
        <f>SUM(Z31:Z35)</f>
        <v>0</v>
      </c>
      <c r="AA36" s="189">
        <f t="shared" ref="AA36" si="15">SUM(AA31:AA34)</f>
        <v>21.32</v>
      </c>
      <c r="AB36" s="189">
        <f>SUM(AB31:AB35)</f>
        <v>0</v>
      </c>
      <c r="AC36" s="28">
        <f>SUM(AC31:AC35)</f>
        <v>0</v>
      </c>
      <c r="AD36" s="188">
        <f>SUM(AD31:AD34)</f>
        <v>21.32</v>
      </c>
      <c r="AE36" s="188">
        <f>SUM(AE31:AE35)</f>
        <v>0</v>
      </c>
      <c r="AF36" s="20">
        <f>SUM(AF31:AF34)</f>
        <v>0</v>
      </c>
      <c r="AG36" s="189">
        <f t="shared" ref="AG36" si="16">SUM(AG31:AG34)</f>
        <v>21.32</v>
      </c>
      <c r="AH36" s="189">
        <f>SUM(AH31:AH35)</f>
        <v>0</v>
      </c>
      <c r="AI36" s="28">
        <f>SUM(AI31:AI35)</f>
        <v>0</v>
      </c>
      <c r="AJ36" s="188">
        <f t="shared" ref="AJ36" si="17">SUM(AJ31:AJ34)</f>
        <v>21.32</v>
      </c>
      <c r="AK36" s="188">
        <f>SUM(AK31:AK35)</f>
        <v>0</v>
      </c>
      <c r="AL36" s="20"/>
      <c r="AM36" s="189">
        <f t="shared" ref="AM36" si="18">SUM(AM31:AM34)</f>
        <v>0</v>
      </c>
      <c r="AN36" s="189"/>
      <c r="AO36" s="28"/>
      <c r="AP36" s="188">
        <f t="shared" ref="AP36" si="19">SUM(AP31:AP34)</f>
        <v>0</v>
      </c>
      <c r="AQ36" s="188"/>
      <c r="AR36" s="20"/>
      <c r="AS36" s="189">
        <f t="shared" ref="AS36" si="20">SUM(AS31:AS34)</f>
        <v>0</v>
      </c>
      <c r="AT36" s="189"/>
      <c r="AU36" s="28">
        <f>SUM(AU31:AU35)</f>
        <v>77905</v>
      </c>
      <c r="AV36" s="324">
        <f>SUM(AV31:AV35)</f>
        <v>0.87</v>
      </c>
      <c r="AW36" s="324">
        <f t="shared" ref="AW36:AX36" si="21">SUM(AW31:AW34)</f>
        <v>16945.439999999999</v>
      </c>
      <c r="AX36" s="20">
        <f t="shared" si="21"/>
        <v>183144</v>
      </c>
      <c r="AY36" s="189">
        <f>SUM(AY31:AY35)</f>
        <v>0.87</v>
      </c>
      <c r="AZ36" s="189">
        <f t="shared" ref="AZ36" si="22">SUM(AZ31:AZ34)</f>
        <v>39833.82</v>
      </c>
      <c r="BA36" s="28">
        <f>SUM(BA31:BA35)</f>
        <v>785401</v>
      </c>
      <c r="BB36" s="188">
        <f>SUM(BB31:BB35)</f>
        <v>4159492.5500000003</v>
      </c>
    </row>
    <row r="37" spans="1:54" s="191" customFormat="1" x14ac:dyDescent="0.25">
      <c r="A37" s="331" t="s">
        <v>35</v>
      </c>
      <c r="B37" s="383">
        <v>0</v>
      </c>
      <c r="C37" s="384"/>
      <c r="D37" s="385"/>
      <c r="E37" s="427">
        <v>0</v>
      </c>
      <c r="F37" s="428"/>
      <c r="G37" s="429"/>
      <c r="H37" s="353">
        <v>0</v>
      </c>
      <c r="I37" s="354"/>
      <c r="J37" s="355"/>
      <c r="K37" s="427"/>
      <c r="L37" s="428"/>
      <c r="M37" s="429"/>
      <c r="N37" s="353"/>
      <c r="O37" s="354"/>
      <c r="P37" s="355"/>
      <c r="Q37" s="427"/>
      <c r="R37" s="428"/>
      <c r="S37" s="429"/>
      <c r="T37" s="353"/>
      <c r="U37" s="354"/>
      <c r="V37" s="355"/>
      <c r="W37" s="427"/>
      <c r="X37" s="428"/>
      <c r="Y37" s="429"/>
      <c r="Z37" s="353"/>
      <c r="AA37" s="354"/>
      <c r="AB37" s="355"/>
      <c r="AC37" s="427"/>
      <c r="AD37" s="428"/>
      <c r="AE37" s="429"/>
      <c r="AF37" s="353"/>
      <c r="AG37" s="354"/>
      <c r="AH37" s="355"/>
      <c r="AI37" s="427"/>
      <c r="AJ37" s="428"/>
      <c r="AK37" s="429"/>
      <c r="AL37" s="353"/>
      <c r="AM37" s="354"/>
      <c r="AN37" s="355"/>
      <c r="AO37" s="427"/>
      <c r="AP37" s="428"/>
      <c r="AQ37" s="429"/>
      <c r="AR37" s="353"/>
      <c r="AS37" s="354"/>
      <c r="AT37" s="355"/>
      <c r="AU37" s="427">
        <v>0</v>
      </c>
      <c r="AV37" s="428"/>
      <c r="AW37" s="429"/>
      <c r="AX37" s="353">
        <v>0</v>
      </c>
      <c r="AY37" s="354"/>
      <c r="AZ37" s="355"/>
      <c r="BA37" s="427">
        <f>B37+E37+H37+K37+N37+Q37+T37+W37+Z37+AC37+AF37+AI37+AL37+AO37+AR37+AU37+AX37+BA50+BD50+BG50+BJ50</f>
        <v>0</v>
      </c>
      <c r="BB37" s="429"/>
    </row>
    <row r="38" spans="1:54" s="191" customFormat="1" x14ac:dyDescent="0.25">
      <c r="A38" s="331" t="s">
        <v>23</v>
      </c>
      <c r="B38" s="364">
        <f>D36-B37</f>
        <v>1025701.33</v>
      </c>
      <c r="C38" s="365"/>
      <c r="D38" s="366"/>
      <c r="E38" s="427">
        <f>G36-G37</f>
        <v>936323.7</v>
      </c>
      <c r="F38" s="428"/>
      <c r="G38" s="429"/>
      <c r="H38" s="353">
        <f>J36-H37</f>
        <v>1088773.4200000002</v>
      </c>
      <c r="I38" s="354"/>
      <c r="J38" s="355"/>
      <c r="K38" s="427">
        <f>M36-M37</f>
        <v>1051914.8400000001</v>
      </c>
      <c r="L38" s="428"/>
      <c r="M38" s="429"/>
      <c r="N38" s="353">
        <f>P36-P37</f>
        <v>0</v>
      </c>
      <c r="O38" s="354"/>
      <c r="P38" s="355"/>
      <c r="Q38" s="427">
        <f>S36-S37</f>
        <v>0</v>
      </c>
      <c r="R38" s="428"/>
      <c r="S38" s="429"/>
      <c r="T38" s="353">
        <f>V36-V37</f>
        <v>0</v>
      </c>
      <c r="U38" s="354"/>
      <c r="V38" s="355"/>
      <c r="W38" s="427">
        <f>Y36-Y37</f>
        <v>0</v>
      </c>
      <c r="X38" s="428"/>
      <c r="Y38" s="429"/>
      <c r="Z38" s="353">
        <f>AB36-AB37</f>
        <v>0</v>
      </c>
      <c r="AA38" s="354"/>
      <c r="AB38" s="355"/>
      <c r="AC38" s="427">
        <f>AE36-AE37</f>
        <v>0</v>
      </c>
      <c r="AD38" s="428"/>
      <c r="AE38" s="429"/>
      <c r="AF38" s="353">
        <f>AH36-AH37</f>
        <v>0</v>
      </c>
      <c r="AG38" s="354"/>
      <c r="AH38" s="355"/>
      <c r="AI38" s="427">
        <f>AK36-AK37</f>
        <v>0</v>
      </c>
      <c r="AJ38" s="428"/>
      <c r="AK38" s="429"/>
      <c r="AL38" s="353">
        <f>AN36-AN37</f>
        <v>0</v>
      </c>
      <c r="AM38" s="354"/>
      <c r="AN38" s="355"/>
      <c r="AO38" s="427">
        <f>AQ36-AQ37</f>
        <v>0</v>
      </c>
      <c r="AP38" s="428"/>
      <c r="AQ38" s="429"/>
      <c r="AR38" s="353">
        <f>AT36-AT37</f>
        <v>0</v>
      </c>
      <c r="AS38" s="354"/>
      <c r="AT38" s="355"/>
      <c r="AU38" s="678">
        <f>AW36-AW37</f>
        <v>16945.439999999999</v>
      </c>
      <c r="AV38" s="679"/>
      <c r="AW38" s="680"/>
      <c r="AX38" s="657">
        <f>AZ36-AZ37</f>
        <v>39833.82</v>
      </c>
      <c r="AY38" s="658"/>
      <c r="AZ38" s="659"/>
      <c r="BA38" s="427">
        <f>BB36-BA37</f>
        <v>4159492.5500000003</v>
      </c>
      <c r="BB38" s="429"/>
    </row>
    <row r="41" spans="1:54" x14ac:dyDescent="0.25">
      <c r="B41" s="373" t="s">
        <v>99</v>
      </c>
      <c r="C41" s="373"/>
      <c r="D41" s="373"/>
    </row>
    <row r="42" spans="1:54" ht="60" x14ac:dyDescent="0.25">
      <c r="B42" s="174" t="s">
        <v>96</v>
      </c>
      <c r="C42" s="256" t="s">
        <v>95</v>
      </c>
      <c r="D42" s="206" t="s">
        <v>97</v>
      </c>
    </row>
    <row r="43" spans="1:54" x14ac:dyDescent="0.25">
      <c r="B43" s="16">
        <v>2024</v>
      </c>
      <c r="C43" s="200">
        <f>BJ8</f>
        <v>2512048</v>
      </c>
      <c r="D43" s="200">
        <f>BJ10</f>
        <v>12189425.519999998</v>
      </c>
    </row>
    <row r="44" spans="1:54" x14ac:dyDescent="0.25">
      <c r="B44" s="16">
        <v>2025</v>
      </c>
      <c r="C44" s="200">
        <f>BM22</f>
        <v>2418001</v>
      </c>
      <c r="D44" s="200">
        <f>BM24</f>
        <v>12158700.611999998</v>
      </c>
    </row>
    <row r="45" spans="1:54" x14ac:dyDescent="0.25">
      <c r="B45" s="16">
        <v>2026</v>
      </c>
      <c r="C45" s="200">
        <f>BA36</f>
        <v>785401</v>
      </c>
      <c r="D45" s="200">
        <f>BA38</f>
        <v>4159492.5500000003</v>
      </c>
    </row>
    <row r="50" spans="53:63" x14ac:dyDescent="0.25">
      <c r="BA50" s="191"/>
      <c r="BD50" s="191"/>
      <c r="BG50" s="191"/>
      <c r="BJ50" s="191"/>
      <c r="BK50" s="191"/>
    </row>
    <row r="51" spans="53:63" x14ac:dyDescent="0.25">
      <c r="BA51" s="191"/>
      <c r="BD51" s="191"/>
      <c r="BG51" s="191"/>
      <c r="BJ51" s="191"/>
      <c r="BK51" s="191"/>
    </row>
  </sheetData>
  <mergeCells count="197">
    <mergeCell ref="AR28:BB28"/>
    <mergeCell ref="BM23:BN23"/>
    <mergeCell ref="BM24:BN24"/>
    <mergeCell ref="BJ9:BK9"/>
    <mergeCell ref="BJ10:BK10"/>
    <mergeCell ref="BM15:BN15"/>
    <mergeCell ref="B24:D24"/>
    <mergeCell ref="H24:J24"/>
    <mergeCell ref="K24:M24"/>
    <mergeCell ref="N24:P24"/>
    <mergeCell ref="Q24:S24"/>
    <mergeCell ref="T24:V24"/>
    <mergeCell ref="AF15:AH15"/>
    <mergeCell ref="AI15:AK15"/>
    <mergeCell ref="AR15:AT15"/>
    <mergeCell ref="AU15:AW15"/>
    <mergeCell ref="AX15:AZ15"/>
    <mergeCell ref="BA15:BC15"/>
    <mergeCell ref="AL24:AN24"/>
    <mergeCell ref="E15:G15"/>
    <mergeCell ref="E24:G24"/>
    <mergeCell ref="AU24:AW24"/>
    <mergeCell ref="AX24:AZ24"/>
    <mergeCell ref="BA24:BC24"/>
    <mergeCell ref="BD24:BF24"/>
    <mergeCell ref="BG24:BI24"/>
    <mergeCell ref="BJ24:BL24"/>
    <mergeCell ref="W24:Y24"/>
    <mergeCell ref="AI24:AK24"/>
    <mergeCell ref="BD10:BF10"/>
    <mergeCell ref="BG10:BI10"/>
    <mergeCell ref="B15:D15"/>
    <mergeCell ref="H15:J15"/>
    <mergeCell ref="K15:M15"/>
    <mergeCell ref="N15:P15"/>
    <mergeCell ref="Q15:S15"/>
    <mergeCell ref="T15:V15"/>
    <mergeCell ref="W15:Y15"/>
    <mergeCell ref="Z15:AB15"/>
    <mergeCell ref="AC15:AE15"/>
    <mergeCell ref="AL15:AN15"/>
    <mergeCell ref="AO15:AQ15"/>
    <mergeCell ref="BG15:BI15"/>
    <mergeCell ref="AR10:AT10"/>
    <mergeCell ref="AX10:AZ10"/>
    <mergeCell ref="BA10:BC10"/>
    <mergeCell ref="AR24:AT24"/>
    <mergeCell ref="BD15:BF15"/>
    <mergeCell ref="B23:D23"/>
    <mergeCell ref="BJ15:BL15"/>
    <mergeCell ref="BJ2:BK2"/>
    <mergeCell ref="B10:D10"/>
    <mergeCell ref="E10:G10"/>
    <mergeCell ref="H10:J10"/>
    <mergeCell ref="K10:M10"/>
    <mergeCell ref="N10:P10"/>
    <mergeCell ref="Q10:S10"/>
    <mergeCell ref="T10:V10"/>
    <mergeCell ref="W10:Y10"/>
    <mergeCell ref="Z10:AB10"/>
    <mergeCell ref="AU2:AW2"/>
    <mergeCell ref="AX2:AZ2"/>
    <mergeCell ref="BA2:BC2"/>
    <mergeCell ref="BD2:BF2"/>
    <mergeCell ref="BG2:BI2"/>
    <mergeCell ref="AC10:AE10"/>
    <mergeCell ref="AF10:AH10"/>
    <mergeCell ref="AI10:AK10"/>
    <mergeCell ref="AL10:AN10"/>
    <mergeCell ref="AO10:AQ10"/>
    <mergeCell ref="AU10:AW10"/>
    <mergeCell ref="AL9:AN9"/>
    <mergeCell ref="Z2:AB2"/>
    <mergeCell ref="AC2:AE2"/>
    <mergeCell ref="AF2:AH2"/>
    <mergeCell ref="AI2:AK2"/>
    <mergeCell ref="AL2:AN2"/>
    <mergeCell ref="AO2:AQ2"/>
    <mergeCell ref="B9:D9"/>
    <mergeCell ref="E9:G9"/>
    <mergeCell ref="H9:J9"/>
    <mergeCell ref="K9:M9"/>
    <mergeCell ref="N9:P9"/>
    <mergeCell ref="AO9:AQ9"/>
    <mergeCell ref="E23:G23"/>
    <mergeCell ref="H23:J23"/>
    <mergeCell ref="K23:M23"/>
    <mergeCell ref="N23:P23"/>
    <mergeCell ref="AC23:AE23"/>
    <mergeCell ref="AF9:AH9"/>
    <mergeCell ref="AI9:AK9"/>
    <mergeCell ref="BJ23:BL23"/>
    <mergeCell ref="Q23:S23"/>
    <mergeCell ref="BA23:BC23"/>
    <mergeCell ref="BD23:BF23"/>
    <mergeCell ref="BG23:BI23"/>
    <mergeCell ref="AR23:AT23"/>
    <mergeCell ref="AU23:AW23"/>
    <mergeCell ref="AX23:AZ23"/>
    <mergeCell ref="AC9:AE9"/>
    <mergeCell ref="AI23:AK23"/>
    <mergeCell ref="AL23:AN23"/>
    <mergeCell ref="AO23:AQ23"/>
    <mergeCell ref="Z23:AB23"/>
    <mergeCell ref="Q9:S9"/>
    <mergeCell ref="AO24:AQ24"/>
    <mergeCell ref="T9:V9"/>
    <mergeCell ref="W9:Y9"/>
    <mergeCell ref="T23:V23"/>
    <mergeCell ref="W23:Y23"/>
    <mergeCell ref="Z9:AB9"/>
    <mergeCell ref="Z24:AB24"/>
    <mergeCell ref="AC24:AE24"/>
    <mergeCell ref="AF24:AH24"/>
    <mergeCell ref="AF23:AH23"/>
    <mergeCell ref="A1:M1"/>
    <mergeCell ref="N1:AB1"/>
    <mergeCell ref="AC1:AQ1"/>
    <mergeCell ref="AR1:BK1"/>
    <mergeCell ref="A14:M14"/>
    <mergeCell ref="N14:AB14"/>
    <mergeCell ref="AC14:AQ14"/>
    <mergeCell ref="AR14:BF14"/>
    <mergeCell ref="BG14:BN14"/>
    <mergeCell ref="BA9:BC9"/>
    <mergeCell ref="BD9:BF9"/>
    <mergeCell ref="BG9:BI9"/>
    <mergeCell ref="AR9:AT9"/>
    <mergeCell ref="AU9:AW9"/>
    <mergeCell ref="AX9:AZ9"/>
    <mergeCell ref="AR2:AT2"/>
    <mergeCell ref="B2:D2"/>
    <mergeCell ref="E2:G2"/>
    <mergeCell ref="H2:J2"/>
    <mergeCell ref="K2:M2"/>
    <mergeCell ref="N2:P2"/>
    <mergeCell ref="Q2:S2"/>
    <mergeCell ref="T2:V2"/>
    <mergeCell ref="W2:Y2"/>
    <mergeCell ref="W29:Y29"/>
    <mergeCell ref="Z29:AB29"/>
    <mergeCell ref="AC29:AE29"/>
    <mergeCell ref="B29:D29"/>
    <mergeCell ref="E29:G29"/>
    <mergeCell ref="H29:J29"/>
    <mergeCell ref="K29:M29"/>
    <mergeCell ref="N29:P29"/>
    <mergeCell ref="A28:M28"/>
    <mergeCell ref="N28:AB28"/>
    <mergeCell ref="AC28:AQ28"/>
    <mergeCell ref="BA29:BB29"/>
    <mergeCell ref="B37:D37"/>
    <mergeCell ref="E37:G37"/>
    <mergeCell ref="H37:J37"/>
    <mergeCell ref="K37:M37"/>
    <mergeCell ref="N37:P37"/>
    <mergeCell ref="Q37:S37"/>
    <mergeCell ref="T37:V37"/>
    <mergeCell ref="W37:Y37"/>
    <mergeCell ref="Z37:AB37"/>
    <mergeCell ref="AC37:AE37"/>
    <mergeCell ref="AF37:AH37"/>
    <mergeCell ref="AI37:AK37"/>
    <mergeCell ref="AL37:AN37"/>
    <mergeCell ref="AO37:AQ37"/>
    <mergeCell ref="AU29:AW29"/>
    <mergeCell ref="AX29:AZ29"/>
    <mergeCell ref="AF29:AH29"/>
    <mergeCell ref="AI29:AK29"/>
    <mergeCell ref="AL29:AN29"/>
    <mergeCell ref="AO29:AQ29"/>
    <mergeCell ref="AR29:AT29"/>
    <mergeCell ref="Q29:S29"/>
    <mergeCell ref="T29:V29"/>
    <mergeCell ref="AI38:AK38"/>
    <mergeCell ref="AL38:AN38"/>
    <mergeCell ref="AO38:AQ38"/>
    <mergeCell ref="AR37:AT37"/>
    <mergeCell ref="AU37:AW37"/>
    <mergeCell ref="AX37:AZ37"/>
    <mergeCell ref="BA37:BB37"/>
    <mergeCell ref="BA38:BB38"/>
    <mergeCell ref="B41:D41"/>
    <mergeCell ref="AR38:AT38"/>
    <mergeCell ref="AU38:AW38"/>
    <mergeCell ref="AX38:AZ38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AC38:AE38"/>
    <mergeCell ref="AF38:AH3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"/>
  <sheetViews>
    <sheetView topLeftCell="A4" workbookViewId="0">
      <selection activeCell="M38" sqref="M38"/>
    </sheetView>
  </sheetViews>
  <sheetFormatPr defaultRowHeight="15" x14ac:dyDescent="0.25"/>
  <cols>
    <col min="1" max="1" width="23.140625" bestFit="1" customWidth="1"/>
    <col min="2" max="2" width="13.140625" bestFit="1" customWidth="1"/>
    <col min="3" max="3" width="16.42578125" bestFit="1" customWidth="1"/>
    <col min="4" max="4" width="15.42578125" style="191" bestFit="1" customWidth="1"/>
    <col min="5" max="5" width="13.140625" bestFit="1" customWidth="1"/>
    <col min="6" max="6" width="16.42578125" bestFit="1" customWidth="1"/>
    <col min="7" max="7" width="14.42578125" style="191" bestFit="1" customWidth="1"/>
    <col min="8" max="8" width="13.140625" bestFit="1" customWidth="1"/>
    <col min="9" max="9" width="16.42578125" bestFit="1" customWidth="1"/>
    <col min="10" max="10" width="14.42578125" style="191" bestFit="1" customWidth="1"/>
    <col min="11" max="11" width="13.140625" bestFit="1" customWidth="1"/>
    <col min="12" max="12" width="16.42578125" bestFit="1" customWidth="1"/>
    <col min="13" max="13" width="14.42578125" style="191" bestFit="1" customWidth="1"/>
    <col min="14" max="14" width="13.140625" bestFit="1" customWidth="1"/>
    <col min="15" max="15" width="16.42578125" bestFit="1" customWidth="1"/>
    <col min="16" max="16" width="14.42578125" style="191" bestFit="1" customWidth="1"/>
    <col min="17" max="17" width="13.140625" bestFit="1" customWidth="1"/>
    <col min="18" max="18" width="16.42578125" bestFit="1" customWidth="1"/>
    <col min="19" max="19" width="14.42578125" style="191" bestFit="1" customWidth="1"/>
    <col min="20" max="20" width="13.140625" bestFit="1" customWidth="1"/>
    <col min="21" max="21" width="16.42578125" bestFit="1" customWidth="1"/>
    <col min="22" max="22" width="14.42578125" style="191" bestFit="1" customWidth="1"/>
    <col min="23" max="23" width="13.140625" bestFit="1" customWidth="1"/>
    <col min="24" max="24" width="16.42578125" bestFit="1" customWidth="1"/>
    <col min="25" max="25" width="14.42578125" style="191" bestFit="1" customWidth="1"/>
    <col min="26" max="26" width="13.140625" bestFit="1" customWidth="1"/>
    <col min="27" max="27" width="16.42578125" bestFit="1" customWidth="1"/>
    <col min="28" max="28" width="14.42578125" style="191" bestFit="1" customWidth="1"/>
    <col min="29" max="29" width="13.140625" bestFit="1" customWidth="1"/>
    <col min="30" max="30" width="16.42578125" bestFit="1" customWidth="1"/>
    <col min="31" max="31" width="14.42578125" style="191" bestFit="1" customWidth="1"/>
    <col min="32" max="32" width="13.140625" bestFit="1" customWidth="1"/>
    <col min="33" max="33" width="16.42578125" bestFit="1" customWidth="1"/>
    <col min="34" max="34" width="14.42578125" style="191" bestFit="1" customWidth="1"/>
    <col min="35" max="35" width="15.85546875" customWidth="1"/>
    <col min="36" max="36" width="18.140625" customWidth="1"/>
    <col min="37" max="37" width="15.28515625" style="191" customWidth="1"/>
    <col min="38" max="38" width="15.85546875" customWidth="1"/>
    <col min="39" max="39" width="16.85546875" customWidth="1"/>
    <col min="40" max="40" width="15.28515625" style="191" customWidth="1"/>
    <col min="41" max="41" width="15.42578125" customWidth="1"/>
    <col min="42" max="42" width="20.5703125" customWidth="1"/>
    <col min="43" max="43" width="14.42578125" style="191" bestFit="1" customWidth="1"/>
    <col min="44" max="44" width="13.140625" bestFit="1" customWidth="1"/>
    <col min="45" max="45" width="16.42578125" style="191" bestFit="1" customWidth="1"/>
    <col min="46" max="46" width="17.85546875" style="191" customWidth="1"/>
    <col min="47" max="47" width="13.140625" bestFit="1" customWidth="1"/>
    <col min="48" max="48" width="15.42578125" style="191" bestFit="1" customWidth="1"/>
  </cols>
  <sheetData>
    <row r="1" spans="1:48" ht="27" thickBot="1" x14ac:dyDescent="0.45">
      <c r="A1" s="386" t="s">
        <v>126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 t="s">
        <v>28</v>
      </c>
      <c r="N1" s="387"/>
      <c r="O1" s="387"/>
      <c r="P1" s="387"/>
      <c r="Q1" s="387"/>
      <c r="R1" s="387"/>
      <c r="S1" s="387"/>
      <c r="T1" s="387"/>
      <c r="U1" s="387"/>
      <c r="V1" s="396"/>
      <c r="W1" s="433" t="s">
        <v>27</v>
      </c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96"/>
      <c r="AI1" s="433" t="s">
        <v>27</v>
      </c>
      <c r="AJ1" s="387"/>
      <c r="AK1" s="387"/>
      <c r="AL1" s="387"/>
      <c r="AM1" s="387"/>
      <c r="AN1" s="387"/>
      <c r="AO1" s="387"/>
      <c r="AP1" s="387"/>
      <c r="AQ1" s="387"/>
      <c r="AR1" s="387"/>
      <c r="AS1" s="388"/>
    </row>
    <row r="2" spans="1:48" ht="15.75" thickBot="1" x14ac:dyDescent="0.3">
      <c r="A2" s="151" t="s">
        <v>16</v>
      </c>
      <c r="B2" s="440" t="s">
        <v>0</v>
      </c>
      <c r="C2" s="441"/>
      <c r="D2" s="442"/>
      <c r="E2" s="443" t="s">
        <v>1</v>
      </c>
      <c r="F2" s="444"/>
      <c r="G2" s="445"/>
      <c r="H2" s="443" t="s">
        <v>2</v>
      </c>
      <c r="I2" s="444"/>
      <c r="J2" s="445"/>
      <c r="K2" s="443" t="s">
        <v>3</v>
      </c>
      <c r="L2" s="444"/>
      <c r="M2" s="445"/>
      <c r="N2" s="443" t="s">
        <v>4</v>
      </c>
      <c r="O2" s="444"/>
      <c r="P2" s="445"/>
      <c r="Q2" s="443" t="s">
        <v>5</v>
      </c>
      <c r="R2" s="444"/>
      <c r="S2" s="445"/>
      <c r="T2" s="443" t="s">
        <v>6</v>
      </c>
      <c r="U2" s="444"/>
      <c r="V2" s="445"/>
      <c r="W2" s="443" t="s">
        <v>7</v>
      </c>
      <c r="X2" s="444"/>
      <c r="Y2" s="445"/>
      <c r="Z2" s="443" t="s">
        <v>8</v>
      </c>
      <c r="AA2" s="444"/>
      <c r="AB2" s="445"/>
      <c r="AC2" s="443" t="s">
        <v>9</v>
      </c>
      <c r="AD2" s="444"/>
      <c r="AE2" s="445"/>
      <c r="AF2" s="443" t="s">
        <v>10</v>
      </c>
      <c r="AG2" s="444"/>
      <c r="AH2" s="445"/>
      <c r="AI2" s="443" t="s">
        <v>24</v>
      </c>
      <c r="AJ2" s="444"/>
      <c r="AK2" s="444"/>
      <c r="AL2" s="443" t="s">
        <v>25</v>
      </c>
      <c r="AM2" s="444"/>
      <c r="AN2" s="444"/>
      <c r="AO2" s="443" t="s">
        <v>26</v>
      </c>
      <c r="AP2" s="444"/>
      <c r="AQ2" s="444"/>
      <c r="AR2" s="438" t="s">
        <v>11</v>
      </c>
      <c r="AS2" s="439"/>
    </row>
    <row r="3" spans="1:48" x14ac:dyDescent="0.25">
      <c r="A3" s="24"/>
      <c r="B3" s="24" t="s">
        <v>17</v>
      </c>
      <c r="C3" s="25" t="s">
        <v>19</v>
      </c>
      <c r="D3" s="216" t="s">
        <v>20</v>
      </c>
      <c r="E3" s="24" t="s">
        <v>17</v>
      </c>
      <c r="F3" s="25" t="s">
        <v>19</v>
      </c>
      <c r="G3" s="216" t="s">
        <v>20</v>
      </c>
      <c r="H3" s="24" t="s">
        <v>17</v>
      </c>
      <c r="I3" s="25" t="s">
        <v>19</v>
      </c>
      <c r="J3" s="216" t="s">
        <v>20</v>
      </c>
      <c r="K3" s="24" t="s">
        <v>17</v>
      </c>
      <c r="L3" s="25" t="s">
        <v>19</v>
      </c>
      <c r="M3" s="216" t="s">
        <v>20</v>
      </c>
      <c r="N3" s="24" t="s">
        <v>17</v>
      </c>
      <c r="O3" s="25" t="s">
        <v>19</v>
      </c>
      <c r="P3" s="216" t="s">
        <v>20</v>
      </c>
      <c r="Q3" s="24" t="s">
        <v>17</v>
      </c>
      <c r="R3" s="25" t="s">
        <v>19</v>
      </c>
      <c r="S3" s="216" t="s">
        <v>20</v>
      </c>
      <c r="T3" s="24" t="s">
        <v>17</v>
      </c>
      <c r="U3" s="25" t="s">
        <v>19</v>
      </c>
      <c r="V3" s="216" t="s">
        <v>20</v>
      </c>
      <c r="W3" s="24" t="s">
        <v>17</v>
      </c>
      <c r="X3" s="25" t="s">
        <v>19</v>
      </c>
      <c r="Y3" s="216" t="s">
        <v>20</v>
      </c>
      <c r="Z3" s="24" t="s">
        <v>17</v>
      </c>
      <c r="AA3" s="25" t="s">
        <v>19</v>
      </c>
      <c r="AB3" s="216" t="s">
        <v>20</v>
      </c>
      <c r="AC3" s="24" t="s">
        <v>17</v>
      </c>
      <c r="AD3" s="25" t="s">
        <v>19</v>
      </c>
      <c r="AE3" s="216" t="s">
        <v>20</v>
      </c>
      <c r="AF3" s="24" t="s">
        <v>17</v>
      </c>
      <c r="AG3" s="25" t="s">
        <v>19</v>
      </c>
      <c r="AH3" s="216" t="s">
        <v>20</v>
      </c>
      <c r="AI3" s="24" t="s">
        <v>17</v>
      </c>
      <c r="AJ3" s="25" t="s">
        <v>19</v>
      </c>
      <c r="AK3" s="216" t="s">
        <v>20</v>
      </c>
      <c r="AL3" s="24" t="s">
        <v>17</v>
      </c>
      <c r="AM3" s="25" t="s">
        <v>19</v>
      </c>
      <c r="AN3" s="216" t="s">
        <v>20</v>
      </c>
      <c r="AO3" s="24" t="s">
        <v>17</v>
      </c>
      <c r="AP3" s="25" t="s">
        <v>19</v>
      </c>
      <c r="AQ3" s="216" t="s">
        <v>20</v>
      </c>
      <c r="AR3" s="24" t="s">
        <v>17</v>
      </c>
      <c r="AS3" s="216" t="s">
        <v>18</v>
      </c>
    </row>
    <row r="4" spans="1:48" x14ac:dyDescent="0.25">
      <c r="A4" s="15" t="s">
        <v>12</v>
      </c>
      <c r="B4" s="5">
        <v>143940</v>
      </c>
      <c r="C4" s="1">
        <v>2.6265100000000001</v>
      </c>
      <c r="D4" s="202">
        <v>378059.28</v>
      </c>
      <c r="E4" s="13">
        <v>135842</v>
      </c>
      <c r="F4" s="11">
        <v>2.6265100000000001</v>
      </c>
      <c r="G4" s="193">
        <v>356789.83</v>
      </c>
      <c r="H4" s="5">
        <v>145569</v>
      </c>
      <c r="I4" s="16">
        <v>2.69136</v>
      </c>
      <c r="J4" s="199">
        <v>391778.3</v>
      </c>
      <c r="K4" s="13">
        <v>142784</v>
      </c>
      <c r="L4" s="17">
        <v>2.69136</v>
      </c>
      <c r="M4" s="193">
        <v>384282.86</v>
      </c>
      <c r="N4" s="3">
        <v>149371</v>
      </c>
      <c r="O4" s="16">
        <v>2.69136</v>
      </c>
      <c r="P4" s="213">
        <v>402010.84</v>
      </c>
      <c r="Q4" s="13">
        <v>148869</v>
      </c>
      <c r="R4" s="17">
        <v>2.69136</v>
      </c>
      <c r="S4" s="193">
        <v>400659.78</v>
      </c>
      <c r="T4" s="3">
        <v>155052</v>
      </c>
      <c r="U4" s="16">
        <v>2.6913999999999998</v>
      </c>
      <c r="V4" s="212">
        <v>417300.44</v>
      </c>
      <c r="W4" s="13">
        <v>150757</v>
      </c>
      <c r="X4" s="17">
        <v>2.6913999999999998</v>
      </c>
      <c r="Y4" s="193">
        <v>405741.06</v>
      </c>
      <c r="Z4" s="3">
        <v>151819</v>
      </c>
      <c r="AA4" s="16">
        <v>2.6913999999999998</v>
      </c>
      <c r="AB4" s="212">
        <v>408599.28</v>
      </c>
      <c r="AC4" s="13">
        <v>156975</v>
      </c>
      <c r="AD4" s="17">
        <v>2.69136</v>
      </c>
      <c r="AE4" s="193">
        <v>422475.93</v>
      </c>
      <c r="AF4" s="3">
        <v>151263</v>
      </c>
      <c r="AG4" s="16">
        <v>2.69136</v>
      </c>
      <c r="AH4" s="212">
        <v>407102.89</v>
      </c>
      <c r="AI4" s="13">
        <v>52295</v>
      </c>
      <c r="AJ4" s="17">
        <v>2.69136</v>
      </c>
      <c r="AK4" s="193">
        <v>140744.57</v>
      </c>
      <c r="AL4" s="20">
        <v>52079</v>
      </c>
      <c r="AM4" s="21">
        <v>2.69136</v>
      </c>
      <c r="AN4" s="189">
        <v>140163.23000000001</v>
      </c>
      <c r="AO4" s="13">
        <v>56178</v>
      </c>
      <c r="AP4" s="17">
        <v>2.69136</v>
      </c>
      <c r="AQ4" s="193">
        <v>151195.10999999999</v>
      </c>
      <c r="AR4" s="20">
        <f>B4+E4+H4+K4+N4+Q4+T4+W4+Z4+AC4+AF4+AI4+AL4+AO4</f>
        <v>1792793</v>
      </c>
      <c r="AS4" s="189">
        <f>D4+G4+J4+M4+P4+S4+V4+Y4+AB4+AE4+AH4+AK4+AN4+AQ4</f>
        <v>4806903.4000000013</v>
      </c>
    </row>
    <row r="5" spans="1:48" x14ac:dyDescent="0.25">
      <c r="A5" s="15" t="s">
        <v>13</v>
      </c>
      <c r="B5" s="7">
        <v>143745</v>
      </c>
      <c r="C5" s="10">
        <v>6.9277100000000003</v>
      </c>
      <c r="D5" s="202">
        <v>995823.8</v>
      </c>
      <c r="E5" s="13">
        <v>135121</v>
      </c>
      <c r="F5" s="12">
        <v>6.9277100000000003</v>
      </c>
      <c r="G5" s="193">
        <v>936079.22</v>
      </c>
      <c r="H5" s="5">
        <v>144365</v>
      </c>
      <c r="I5" s="16">
        <v>7.09877</v>
      </c>
      <c r="J5" s="199">
        <v>1024813.27</v>
      </c>
      <c r="K5" s="13">
        <v>142498</v>
      </c>
      <c r="L5" s="17">
        <v>7.09877</v>
      </c>
      <c r="M5" s="193">
        <v>1011559.88</v>
      </c>
      <c r="N5" s="3">
        <v>149043</v>
      </c>
      <c r="O5" s="16">
        <v>7.09877</v>
      </c>
      <c r="P5" s="212">
        <v>1058021.3</v>
      </c>
      <c r="Q5" s="13">
        <v>148295</v>
      </c>
      <c r="R5" s="17">
        <v>7.09877</v>
      </c>
      <c r="S5" s="193">
        <v>1052711.42</v>
      </c>
      <c r="T5" s="3">
        <v>154481</v>
      </c>
      <c r="U5" s="16">
        <v>7.0987999999999998</v>
      </c>
      <c r="V5" s="212">
        <v>1096624.3799999999</v>
      </c>
      <c r="W5" s="13">
        <v>149578</v>
      </c>
      <c r="X5" s="17">
        <v>7.0987999999999998</v>
      </c>
      <c r="Y5" s="193">
        <v>1061819.1399999999</v>
      </c>
      <c r="Z5" s="3">
        <v>152020</v>
      </c>
      <c r="AA5" s="16">
        <v>7.0987999999999998</v>
      </c>
      <c r="AB5" s="212">
        <v>1079154.32</v>
      </c>
      <c r="AC5" s="13">
        <v>157934</v>
      </c>
      <c r="AD5" s="17">
        <v>7.09877</v>
      </c>
      <c r="AE5" s="193">
        <v>1121136.42</v>
      </c>
      <c r="AF5" s="3">
        <v>152112</v>
      </c>
      <c r="AG5" s="16">
        <v>7.09877</v>
      </c>
      <c r="AH5" s="212">
        <v>1079807.4099999999</v>
      </c>
      <c r="AI5" s="13">
        <v>52265</v>
      </c>
      <c r="AJ5" s="17">
        <v>7.09877</v>
      </c>
      <c r="AK5" s="193">
        <v>371016.98</v>
      </c>
      <c r="AL5" s="20">
        <v>51988</v>
      </c>
      <c r="AM5" s="21">
        <v>7.09877</v>
      </c>
      <c r="AN5" s="189">
        <v>369050.62</v>
      </c>
      <c r="AO5" s="13">
        <v>55525</v>
      </c>
      <c r="AP5" s="17">
        <v>7.09877</v>
      </c>
      <c r="AQ5" s="193">
        <v>394158.95</v>
      </c>
      <c r="AR5" s="20">
        <f>B5+E5+H5+K5+N5+Q5+T5+W5+Z5+AC5+AF5+AI5+AL5+AO5</f>
        <v>1788970</v>
      </c>
      <c r="AS5" s="189">
        <f>D5+G5+J5+M5+P5+S5+V5+Y5+AB5+AE5+AH5+AK5+AN5+AQ5</f>
        <v>12651777.109999998</v>
      </c>
    </row>
    <row r="6" spans="1:48" x14ac:dyDescent="0.25">
      <c r="A6" s="15" t="s">
        <v>14</v>
      </c>
      <c r="B6" s="7">
        <v>139249</v>
      </c>
      <c r="C6" s="10">
        <v>6.86747</v>
      </c>
      <c r="D6" s="202">
        <v>956288.31</v>
      </c>
      <c r="E6" s="13">
        <v>131371</v>
      </c>
      <c r="F6" s="12">
        <v>6.86747</v>
      </c>
      <c r="G6" s="193">
        <v>902186.39</v>
      </c>
      <c r="H6" s="5">
        <v>139816</v>
      </c>
      <c r="I6" s="16">
        <v>7.0370400000000002</v>
      </c>
      <c r="J6" s="199">
        <v>983890.37</v>
      </c>
      <c r="K6" s="13">
        <v>136952</v>
      </c>
      <c r="L6" s="17">
        <v>7.0370400000000002</v>
      </c>
      <c r="M6" s="193">
        <v>963736.3</v>
      </c>
      <c r="N6" s="3">
        <v>142975</v>
      </c>
      <c r="O6" s="16">
        <v>7.0370400000000002</v>
      </c>
      <c r="P6" s="212">
        <v>1006120.37</v>
      </c>
      <c r="Q6" s="13">
        <v>141164</v>
      </c>
      <c r="R6" s="17">
        <v>7.0370400000000002</v>
      </c>
      <c r="S6" s="193">
        <v>993376.3</v>
      </c>
      <c r="T6" s="3">
        <v>147458</v>
      </c>
      <c r="U6" s="16">
        <v>7.0369999999999999</v>
      </c>
      <c r="V6" s="212">
        <v>1037667.41</v>
      </c>
      <c r="W6" s="13">
        <v>143460</v>
      </c>
      <c r="X6" s="17">
        <v>7.0369999999999999</v>
      </c>
      <c r="Y6" s="193">
        <v>1009533.33</v>
      </c>
      <c r="Z6" s="3">
        <v>145411</v>
      </c>
      <c r="AA6" s="16">
        <v>7.0369999999999999</v>
      </c>
      <c r="AB6" s="212">
        <v>1023262.59</v>
      </c>
      <c r="AC6" s="13">
        <v>148922</v>
      </c>
      <c r="AD6" s="17">
        <v>7.0370400000000002</v>
      </c>
      <c r="AE6" s="193">
        <v>1047969.63</v>
      </c>
      <c r="AF6" s="3">
        <v>144865</v>
      </c>
      <c r="AG6" s="16">
        <v>7.0370400000000002</v>
      </c>
      <c r="AH6" s="212">
        <v>1019420.37</v>
      </c>
      <c r="AI6" s="13">
        <v>50010</v>
      </c>
      <c r="AJ6" s="17">
        <v>7.0370400000000002</v>
      </c>
      <c r="AK6" s="193">
        <v>351922.22</v>
      </c>
      <c r="AL6" s="20">
        <v>49364</v>
      </c>
      <c r="AM6" s="21">
        <v>7.0370400000000002</v>
      </c>
      <c r="AN6" s="189">
        <v>347376.3</v>
      </c>
      <c r="AO6" s="13">
        <v>53632</v>
      </c>
      <c r="AP6" s="17">
        <v>7.0370400000000002</v>
      </c>
      <c r="AQ6" s="193">
        <v>377410.37</v>
      </c>
      <c r="AR6" s="20">
        <f>B6+E6+H6+K6+N6+Q6+T6+W6+Z6+AC6+AF6+AI6+AL6+AO6</f>
        <v>1714649</v>
      </c>
      <c r="AS6" s="189">
        <f>D6+G6+J6+M6+P6+S6+V6+Y6+AB6+AE6+AH6+AK6+AN6+AQ6</f>
        <v>12020160.260000002</v>
      </c>
    </row>
    <row r="7" spans="1:48" x14ac:dyDescent="0.25">
      <c r="A7" s="15" t="s">
        <v>15</v>
      </c>
      <c r="B7" s="7">
        <v>139171</v>
      </c>
      <c r="C7" s="10">
        <v>2.6024099999999999</v>
      </c>
      <c r="D7" s="202">
        <v>362179.95</v>
      </c>
      <c r="E7" s="13">
        <v>131666</v>
      </c>
      <c r="F7" s="12">
        <v>2.6024099999999999</v>
      </c>
      <c r="G7" s="193">
        <v>342648.87</v>
      </c>
      <c r="H7" s="5">
        <v>141621</v>
      </c>
      <c r="I7" s="16">
        <v>2.6666699999999999</v>
      </c>
      <c r="J7" s="199">
        <v>377656</v>
      </c>
      <c r="K7" s="13">
        <v>138342</v>
      </c>
      <c r="L7" s="17">
        <v>2.6666699999999999</v>
      </c>
      <c r="M7" s="193">
        <v>368912</v>
      </c>
      <c r="N7" s="3">
        <v>144387</v>
      </c>
      <c r="O7" s="16">
        <v>2.6666699999999999</v>
      </c>
      <c r="P7" s="212">
        <v>385032</v>
      </c>
      <c r="Q7" s="13">
        <v>142489</v>
      </c>
      <c r="R7" s="17">
        <v>2.6666699999999999</v>
      </c>
      <c r="S7" s="193">
        <v>379970.67</v>
      </c>
      <c r="T7" s="3">
        <v>148853</v>
      </c>
      <c r="U7" s="16">
        <v>2.6667000000000001</v>
      </c>
      <c r="V7" s="212">
        <v>396941.33</v>
      </c>
      <c r="W7" s="13">
        <v>145221</v>
      </c>
      <c r="X7" s="17">
        <v>2.6667000000000001</v>
      </c>
      <c r="Y7" s="193">
        <v>387256</v>
      </c>
      <c r="Z7" s="3">
        <v>147711</v>
      </c>
      <c r="AA7" s="16">
        <v>2.6667000000000001</v>
      </c>
      <c r="AB7" s="212">
        <v>393896</v>
      </c>
      <c r="AC7" s="13">
        <v>150254</v>
      </c>
      <c r="AD7" s="17">
        <v>2.6666699999999999</v>
      </c>
      <c r="AE7" s="193">
        <v>400677.33</v>
      </c>
      <c r="AF7" s="3">
        <v>145634</v>
      </c>
      <c r="AG7" s="16">
        <v>2.6666699999999999</v>
      </c>
      <c r="AH7" s="212">
        <v>388357.33</v>
      </c>
      <c r="AI7" s="13">
        <v>50184</v>
      </c>
      <c r="AJ7" s="17">
        <v>2.6666699999999999</v>
      </c>
      <c r="AK7" s="193">
        <v>133824</v>
      </c>
      <c r="AL7" s="20">
        <v>49569</v>
      </c>
      <c r="AM7" s="21">
        <v>2.6666699999999999</v>
      </c>
      <c r="AN7" s="189">
        <v>132184</v>
      </c>
      <c r="AO7" s="13">
        <v>53848</v>
      </c>
      <c r="AP7" s="17">
        <v>2.6666699999999999</v>
      </c>
      <c r="AQ7" s="193">
        <v>143594.67000000001</v>
      </c>
      <c r="AR7" s="20">
        <f>B7+E7+H7+K7+N7+Q7+T7+W7+Z7+AC7+AF7+AI7+AL7+AO7</f>
        <v>1728950</v>
      </c>
      <c r="AS7" s="189">
        <f>D7+G7+J7+M7+P7+S7+V7+Y7+AB7+AE7+AH7+AK7+AN7+AQ7</f>
        <v>4593130.1500000004</v>
      </c>
    </row>
    <row r="8" spans="1:48" x14ac:dyDescent="0.25">
      <c r="A8" s="15" t="s">
        <v>11</v>
      </c>
      <c r="B8" s="3">
        <f t="shared" ref="B8:AS8" si="0">SUM(B4:B7)</f>
        <v>566105</v>
      </c>
      <c r="C8" s="2">
        <f t="shared" si="0"/>
        <v>19.024100000000001</v>
      </c>
      <c r="D8" s="202">
        <f t="shared" si="0"/>
        <v>2692351.3400000003</v>
      </c>
      <c r="E8" s="13">
        <f t="shared" si="0"/>
        <v>534000</v>
      </c>
      <c r="F8" s="14">
        <f t="shared" si="0"/>
        <v>19.024100000000001</v>
      </c>
      <c r="G8" s="193">
        <f t="shared" si="0"/>
        <v>2537704.31</v>
      </c>
      <c r="H8" s="3">
        <f t="shared" si="0"/>
        <v>571371</v>
      </c>
      <c r="I8" s="2">
        <f t="shared" si="0"/>
        <v>19.493839999999999</v>
      </c>
      <c r="J8" s="212">
        <f t="shared" si="0"/>
        <v>2778137.94</v>
      </c>
      <c r="K8" s="13">
        <f t="shared" si="0"/>
        <v>560576</v>
      </c>
      <c r="L8" s="14">
        <f t="shared" si="0"/>
        <v>19.493839999999999</v>
      </c>
      <c r="M8" s="193">
        <f t="shared" si="0"/>
        <v>2728491.04</v>
      </c>
      <c r="N8" s="3">
        <f t="shared" si="0"/>
        <v>585776</v>
      </c>
      <c r="O8" s="2">
        <f t="shared" si="0"/>
        <v>19.493839999999999</v>
      </c>
      <c r="P8" s="212">
        <f t="shared" si="0"/>
        <v>2851184.5100000002</v>
      </c>
      <c r="Q8" s="13">
        <f t="shared" si="0"/>
        <v>580817</v>
      </c>
      <c r="R8" s="14">
        <f t="shared" si="0"/>
        <v>19.493839999999999</v>
      </c>
      <c r="S8" s="193">
        <f t="shared" si="0"/>
        <v>2826718.17</v>
      </c>
      <c r="T8" s="3">
        <f t="shared" si="0"/>
        <v>605844</v>
      </c>
      <c r="U8" s="2">
        <f t="shared" si="0"/>
        <v>19.493899999999996</v>
      </c>
      <c r="V8" s="212">
        <f t="shared" si="0"/>
        <v>2948533.56</v>
      </c>
      <c r="W8" s="13">
        <f t="shared" si="0"/>
        <v>589016</v>
      </c>
      <c r="X8" s="14">
        <f t="shared" si="0"/>
        <v>19.493899999999996</v>
      </c>
      <c r="Y8" s="193">
        <f t="shared" si="0"/>
        <v>2864349.53</v>
      </c>
      <c r="Z8" s="3">
        <f t="shared" si="0"/>
        <v>596961</v>
      </c>
      <c r="AA8" s="2">
        <f t="shared" si="0"/>
        <v>19.493899999999996</v>
      </c>
      <c r="AB8" s="212">
        <f t="shared" si="0"/>
        <v>2904912.19</v>
      </c>
      <c r="AC8" s="13">
        <f t="shared" si="0"/>
        <v>614085</v>
      </c>
      <c r="AD8" s="14">
        <f t="shared" si="0"/>
        <v>19.493839999999999</v>
      </c>
      <c r="AE8" s="193">
        <f t="shared" si="0"/>
        <v>2992259.31</v>
      </c>
      <c r="AF8" s="3">
        <f t="shared" si="0"/>
        <v>593874</v>
      </c>
      <c r="AG8" s="2">
        <f t="shared" si="0"/>
        <v>19.493839999999999</v>
      </c>
      <c r="AH8" s="212">
        <f t="shared" si="0"/>
        <v>2894688</v>
      </c>
      <c r="AI8" s="13">
        <f t="shared" si="0"/>
        <v>204754</v>
      </c>
      <c r="AJ8" s="14">
        <f t="shared" si="0"/>
        <v>19.493839999999999</v>
      </c>
      <c r="AK8" s="193">
        <f t="shared" si="0"/>
        <v>997507.77</v>
      </c>
      <c r="AL8" s="20">
        <f t="shared" si="0"/>
        <v>203000</v>
      </c>
      <c r="AM8" s="22">
        <f t="shared" si="0"/>
        <v>19.493839999999999</v>
      </c>
      <c r="AN8" s="189">
        <f t="shared" si="0"/>
        <v>988774.14999999991</v>
      </c>
      <c r="AO8" s="13">
        <f t="shared" si="0"/>
        <v>219183</v>
      </c>
      <c r="AP8" s="14">
        <f t="shared" si="0"/>
        <v>19.493839999999999</v>
      </c>
      <c r="AQ8" s="193">
        <f t="shared" si="0"/>
        <v>1066359.1000000001</v>
      </c>
      <c r="AR8" s="20">
        <f t="shared" si="0"/>
        <v>7025362</v>
      </c>
      <c r="AS8" s="189">
        <f t="shared" si="0"/>
        <v>34071970.920000002</v>
      </c>
    </row>
    <row r="9" spans="1:48" s="191" customFormat="1" x14ac:dyDescent="0.25">
      <c r="A9" s="224" t="s">
        <v>21</v>
      </c>
      <c r="B9" s="383">
        <v>457699.73</v>
      </c>
      <c r="C9" s="384"/>
      <c r="D9" s="385"/>
      <c r="E9" s="418">
        <v>431409.74</v>
      </c>
      <c r="F9" s="419"/>
      <c r="G9" s="420"/>
      <c r="H9" s="364">
        <v>527846.21</v>
      </c>
      <c r="I9" s="365"/>
      <c r="J9" s="366"/>
      <c r="K9" s="418">
        <v>518413.3</v>
      </c>
      <c r="L9" s="419"/>
      <c r="M9" s="420"/>
      <c r="N9" s="364">
        <v>541725.06000000006</v>
      </c>
      <c r="O9" s="365"/>
      <c r="P9" s="366"/>
      <c r="Q9" s="193"/>
      <c r="R9" s="193"/>
      <c r="S9" s="193">
        <v>537076.46</v>
      </c>
      <c r="T9" s="364">
        <v>560221.37</v>
      </c>
      <c r="U9" s="365"/>
      <c r="V9" s="366"/>
      <c r="W9" s="418">
        <v>544226.41</v>
      </c>
      <c r="X9" s="419"/>
      <c r="Y9" s="420"/>
      <c r="Z9" s="364">
        <v>551933.31000000006</v>
      </c>
      <c r="AA9" s="365"/>
      <c r="AB9" s="366"/>
      <c r="AC9" s="418">
        <v>568529.27</v>
      </c>
      <c r="AD9" s="419"/>
      <c r="AE9" s="420"/>
      <c r="AF9" s="364">
        <v>549990.72</v>
      </c>
      <c r="AG9" s="365"/>
      <c r="AH9" s="366"/>
      <c r="AI9" s="418">
        <v>189526.48</v>
      </c>
      <c r="AJ9" s="419"/>
      <c r="AK9" s="420"/>
      <c r="AL9" s="353">
        <v>187867.09</v>
      </c>
      <c r="AM9" s="354"/>
      <c r="AN9" s="355"/>
      <c r="AO9" s="418">
        <v>202608.23</v>
      </c>
      <c r="AP9" s="419"/>
      <c r="AQ9" s="420"/>
      <c r="AR9" s="189" t="s">
        <v>22</v>
      </c>
      <c r="AS9" s="189">
        <f>B9+E9+H9+K9+N9+S9+T9+W9+Z9+AC9+AF9+AI9+AL9+AO9</f>
        <v>6369073.3799999999</v>
      </c>
    </row>
    <row r="10" spans="1:48" s="191" customFormat="1" x14ac:dyDescent="0.25">
      <c r="A10" s="224" t="s">
        <v>23</v>
      </c>
      <c r="B10" s="364">
        <f>D8-B9</f>
        <v>2234651.6100000003</v>
      </c>
      <c r="C10" s="365"/>
      <c r="D10" s="366"/>
      <c r="E10" s="418">
        <f>G8-E9</f>
        <v>2106294.5700000003</v>
      </c>
      <c r="F10" s="419"/>
      <c r="G10" s="420"/>
      <c r="H10" s="353">
        <f>J8-H9</f>
        <v>2250291.73</v>
      </c>
      <c r="I10" s="354"/>
      <c r="J10" s="355"/>
      <c r="K10" s="418">
        <f>M8-K9</f>
        <v>2210077.7400000002</v>
      </c>
      <c r="L10" s="419"/>
      <c r="M10" s="420"/>
      <c r="N10" s="353">
        <f>P8-N9</f>
        <v>2309459.4500000002</v>
      </c>
      <c r="O10" s="354"/>
      <c r="P10" s="355"/>
      <c r="Q10" s="418">
        <f>S8-S9</f>
        <v>2289641.71</v>
      </c>
      <c r="R10" s="419"/>
      <c r="S10" s="420"/>
      <c r="T10" s="353">
        <f>V8-T9</f>
        <v>2388312.19</v>
      </c>
      <c r="U10" s="354"/>
      <c r="V10" s="355"/>
      <c r="W10" s="418">
        <f>Y8-W9</f>
        <v>2320123.1199999996</v>
      </c>
      <c r="X10" s="419"/>
      <c r="Y10" s="420"/>
      <c r="Z10" s="353">
        <f>AB8-Z9</f>
        <v>2352978.88</v>
      </c>
      <c r="AA10" s="354"/>
      <c r="AB10" s="355"/>
      <c r="AC10" s="418">
        <f>AE8-AC9</f>
        <v>2423730.04</v>
      </c>
      <c r="AD10" s="419"/>
      <c r="AE10" s="420"/>
      <c r="AF10" s="353">
        <f>AH8-AF9</f>
        <v>2344697.2800000003</v>
      </c>
      <c r="AG10" s="354"/>
      <c r="AH10" s="355"/>
      <c r="AI10" s="418">
        <f>AK8-AI9</f>
        <v>807981.29</v>
      </c>
      <c r="AJ10" s="419"/>
      <c r="AK10" s="420"/>
      <c r="AL10" s="353">
        <f>AN8-AL9</f>
        <v>800907.05999999994</v>
      </c>
      <c r="AM10" s="354"/>
      <c r="AN10" s="355"/>
      <c r="AO10" s="418">
        <f>AQ8-AO9</f>
        <v>863750.87000000011</v>
      </c>
      <c r="AP10" s="419"/>
      <c r="AQ10" s="420"/>
      <c r="AR10" s="198"/>
      <c r="AS10" s="198">
        <f>B10+E10+H10+K10+N10+Q10+T10+W10+Z10+AC10+AF10+AI10+AL10+AO10</f>
        <v>27702897.539999999</v>
      </c>
    </row>
    <row r="11" spans="1:48" x14ac:dyDescent="0.25">
      <c r="D11" s="204"/>
      <c r="E11" s="1"/>
      <c r="F11" s="1"/>
      <c r="G11" s="204"/>
      <c r="H11" s="1"/>
      <c r="I11" s="1"/>
      <c r="J11" s="204"/>
      <c r="K11" s="1"/>
      <c r="L11" s="1"/>
      <c r="M11" s="204"/>
      <c r="N11" s="1"/>
      <c r="O11" s="1"/>
      <c r="P11" s="204"/>
      <c r="Q11" s="1"/>
      <c r="R11" s="1"/>
      <c r="S11" s="204"/>
      <c r="T11" s="1"/>
      <c r="U11" s="1"/>
      <c r="V11" s="204"/>
      <c r="W11" s="1"/>
      <c r="X11" s="1"/>
      <c r="Y11" s="204"/>
      <c r="Z11" s="1"/>
      <c r="AA11" s="1"/>
      <c r="AB11" s="204"/>
      <c r="AC11" s="1"/>
      <c r="AD11" s="1"/>
      <c r="AE11" s="204"/>
      <c r="AF11" s="1"/>
      <c r="AG11" s="1"/>
      <c r="AH11" s="204"/>
      <c r="AI11" s="1"/>
      <c r="AJ11" s="1"/>
      <c r="AK11" s="204"/>
      <c r="AL11" s="1"/>
      <c r="AM11" s="1"/>
      <c r="AN11" s="204"/>
      <c r="AO11" s="1"/>
      <c r="AP11" s="1"/>
      <c r="AQ11" s="204"/>
      <c r="AR11" s="35"/>
      <c r="AS11" s="214"/>
    </row>
    <row r="12" spans="1:48" x14ac:dyDescent="0.25">
      <c r="D12" s="204"/>
      <c r="E12" s="1"/>
      <c r="F12" s="1"/>
      <c r="G12" s="204"/>
      <c r="H12" s="1"/>
      <c r="I12" s="1"/>
      <c r="J12" s="204"/>
      <c r="K12" s="1"/>
      <c r="L12" s="1"/>
      <c r="M12" s="204"/>
      <c r="N12" s="1"/>
      <c r="O12" s="1"/>
      <c r="P12" s="204"/>
      <c r="Q12" s="1"/>
      <c r="R12" s="1"/>
      <c r="S12" s="204"/>
      <c r="T12" s="1"/>
      <c r="U12" s="1"/>
      <c r="V12" s="204"/>
      <c r="W12" s="1"/>
      <c r="X12" s="1"/>
      <c r="Y12" s="204"/>
      <c r="Z12" s="1"/>
      <c r="AA12" s="1"/>
      <c r="AB12" s="204"/>
      <c r="AC12" s="1"/>
      <c r="AD12" s="1"/>
      <c r="AE12" s="204"/>
      <c r="AF12" s="1"/>
      <c r="AG12" s="1"/>
      <c r="AH12" s="204"/>
      <c r="AI12" s="1"/>
      <c r="AJ12" s="1"/>
      <c r="AK12" s="204"/>
      <c r="AL12" s="1"/>
      <c r="AM12" s="1"/>
      <c r="AN12" s="204"/>
      <c r="AO12" s="1"/>
      <c r="AP12" s="1"/>
      <c r="AQ12" s="204"/>
      <c r="AR12" s="1"/>
      <c r="AS12" s="204"/>
    </row>
    <row r="13" spans="1:48" ht="15.75" thickBot="1" x14ac:dyDescent="0.3">
      <c r="D13" s="204"/>
      <c r="E13" s="1"/>
      <c r="F13" s="1"/>
      <c r="G13" s="204"/>
      <c r="H13" s="1"/>
      <c r="I13" s="1"/>
      <c r="J13" s="204"/>
      <c r="K13" s="1"/>
      <c r="L13" s="1"/>
      <c r="M13" s="204"/>
      <c r="N13" s="1"/>
      <c r="O13" s="1"/>
      <c r="P13" s="204"/>
      <c r="Q13" s="1"/>
      <c r="R13" s="1"/>
      <c r="S13" s="204"/>
      <c r="T13" s="1"/>
      <c r="U13" s="1"/>
      <c r="V13" s="204"/>
      <c r="W13" s="1"/>
      <c r="X13" s="1"/>
      <c r="Y13" s="204"/>
      <c r="Z13" s="1"/>
      <c r="AA13" s="1"/>
      <c r="AB13" s="204"/>
      <c r="AC13" s="1"/>
      <c r="AD13" s="1"/>
      <c r="AE13" s="204"/>
      <c r="AF13" s="1"/>
      <c r="AG13" s="1"/>
      <c r="AH13" s="204"/>
      <c r="AI13" s="1"/>
      <c r="AJ13" s="1"/>
      <c r="AK13" s="204"/>
      <c r="AL13" s="1"/>
      <c r="AM13" s="1"/>
      <c r="AN13" s="204"/>
      <c r="AO13" s="1"/>
      <c r="AP13" s="1"/>
      <c r="AQ13" s="204"/>
      <c r="AR13" s="1"/>
      <c r="AS13" s="204"/>
    </row>
    <row r="14" spans="1:48" ht="27" thickBot="1" x14ac:dyDescent="0.45">
      <c r="A14" s="386" t="s">
        <v>136</v>
      </c>
      <c r="B14" s="387"/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387" t="s">
        <v>28</v>
      </c>
      <c r="N14" s="387"/>
      <c r="O14" s="387"/>
      <c r="P14" s="387"/>
      <c r="Q14" s="387"/>
      <c r="R14" s="387"/>
      <c r="S14" s="387"/>
      <c r="T14" s="387"/>
      <c r="U14" s="387"/>
      <c r="V14" s="396"/>
      <c r="W14" s="433" t="s">
        <v>28</v>
      </c>
      <c r="X14" s="387"/>
      <c r="Y14" s="387"/>
      <c r="Z14" s="387"/>
      <c r="AA14" s="387"/>
      <c r="AB14" s="387"/>
      <c r="AC14" s="387"/>
      <c r="AD14" s="387"/>
      <c r="AE14" s="387"/>
      <c r="AF14" s="387"/>
      <c r="AG14" s="387"/>
      <c r="AH14" s="387"/>
      <c r="AI14" s="386" t="s">
        <v>28</v>
      </c>
      <c r="AJ14" s="387"/>
      <c r="AK14" s="387"/>
      <c r="AL14" s="387"/>
      <c r="AM14" s="387"/>
      <c r="AN14" s="387"/>
      <c r="AO14" s="387"/>
      <c r="AP14" s="387"/>
      <c r="AQ14" s="387"/>
      <c r="AR14" s="387"/>
      <c r="AS14" s="387"/>
      <c r="AT14" s="387"/>
      <c r="AU14" s="387"/>
      <c r="AV14" s="388"/>
    </row>
    <row r="15" spans="1:48" ht="15.75" thickBot="1" x14ac:dyDescent="0.3">
      <c r="A15" s="152" t="s">
        <v>16</v>
      </c>
      <c r="B15" s="421" t="s">
        <v>0</v>
      </c>
      <c r="C15" s="422"/>
      <c r="D15" s="423"/>
      <c r="E15" s="424" t="s">
        <v>1</v>
      </c>
      <c r="F15" s="425"/>
      <c r="G15" s="426"/>
      <c r="H15" s="424" t="s">
        <v>2</v>
      </c>
      <c r="I15" s="425"/>
      <c r="J15" s="426"/>
      <c r="K15" s="424" t="s">
        <v>3</v>
      </c>
      <c r="L15" s="425"/>
      <c r="M15" s="426"/>
      <c r="N15" s="424" t="s">
        <v>4</v>
      </c>
      <c r="O15" s="425"/>
      <c r="P15" s="426"/>
      <c r="Q15" s="424" t="s">
        <v>5</v>
      </c>
      <c r="R15" s="425"/>
      <c r="S15" s="426"/>
      <c r="T15" s="424" t="s">
        <v>6</v>
      </c>
      <c r="U15" s="425"/>
      <c r="V15" s="426"/>
      <c r="W15" s="424" t="s">
        <v>7</v>
      </c>
      <c r="X15" s="425"/>
      <c r="Y15" s="426"/>
      <c r="Z15" s="424" t="s">
        <v>8</v>
      </c>
      <c r="AA15" s="425"/>
      <c r="AB15" s="426"/>
      <c r="AC15" s="424" t="s">
        <v>9</v>
      </c>
      <c r="AD15" s="425"/>
      <c r="AE15" s="426"/>
      <c r="AF15" s="424" t="s">
        <v>10</v>
      </c>
      <c r="AG15" s="425"/>
      <c r="AH15" s="426"/>
      <c r="AI15" s="424" t="s">
        <v>24</v>
      </c>
      <c r="AJ15" s="425"/>
      <c r="AK15" s="425"/>
      <c r="AL15" s="434" t="s">
        <v>107</v>
      </c>
      <c r="AM15" s="435"/>
      <c r="AN15" s="435"/>
      <c r="AO15" s="424" t="s">
        <v>108</v>
      </c>
      <c r="AP15" s="425"/>
      <c r="AQ15" s="425"/>
      <c r="AR15" s="434" t="s">
        <v>29</v>
      </c>
      <c r="AS15" s="435"/>
      <c r="AT15" s="435"/>
      <c r="AU15" s="436" t="s">
        <v>11</v>
      </c>
      <c r="AV15" s="437"/>
    </row>
    <row r="16" spans="1:48" x14ac:dyDescent="0.25">
      <c r="A16" s="26"/>
      <c r="B16" s="26" t="s">
        <v>17</v>
      </c>
      <c r="C16" s="27" t="s">
        <v>19</v>
      </c>
      <c r="D16" s="217" t="s">
        <v>20</v>
      </c>
      <c r="E16" s="26" t="s">
        <v>17</v>
      </c>
      <c r="F16" s="27" t="s">
        <v>19</v>
      </c>
      <c r="G16" s="217" t="s">
        <v>20</v>
      </c>
      <c r="H16" s="26" t="s">
        <v>17</v>
      </c>
      <c r="I16" s="27" t="s">
        <v>19</v>
      </c>
      <c r="J16" s="217" t="s">
        <v>20</v>
      </c>
      <c r="K16" s="26" t="s">
        <v>17</v>
      </c>
      <c r="L16" s="27" t="s">
        <v>19</v>
      </c>
      <c r="M16" s="217" t="s">
        <v>20</v>
      </c>
      <c r="N16" s="26" t="s">
        <v>17</v>
      </c>
      <c r="O16" s="27" t="s">
        <v>19</v>
      </c>
      <c r="P16" s="217" t="s">
        <v>20</v>
      </c>
      <c r="Q16" s="26" t="s">
        <v>17</v>
      </c>
      <c r="R16" s="27" t="s">
        <v>19</v>
      </c>
      <c r="S16" s="217" t="s">
        <v>20</v>
      </c>
      <c r="T16" s="26" t="s">
        <v>17</v>
      </c>
      <c r="U16" s="27" t="s">
        <v>19</v>
      </c>
      <c r="V16" s="217" t="s">
        <v>20</v>
      </c>
      <c r="W16" s="26" t="s">
        <v>17</v>
      </c>
      <c r="X16" s="27" t="s">
        <v>19</v>
      </c>
      <c r="Y16" s="217" t="s">
        <v>20</v>
      </c>
      <c r="Z16" s="26" t="s">
        <v>17</v>
      </c>
      <c r="AA16" s="27" t="s">
        <v>19</v>
      </c>
      <c r="AB16" s="217" t="s">
        <v>20</v>
      </c>
      <c r="AC16" s="26" t="s">
        <v>17</v>
      </c>
      <c r="AD16" s="27" t="s">
        <v>19</v>
      </c>
      <c r="AE16" s="217" t="s">
        <v>20</v>
      </c>
      <c r="AF16" s="26" t="s">
        <v>17</v>
      </c>
      <c r="AG16" s="27" t="s">
        <v>19</v>
      </c>
      <c r="AH16" s="217" t="s">
        <v>20</v>
      </c>
      <c r="AI16" s="26" t="s">
        <v>17</v>
      </c>
      <c r="AJ16" s="27" t="s">
        <v>19</v>
      </c>
      <c r="AK16" s="217" t="s">
        <v>20</v>
      </c>
      <c r="AL16" s="161" t="s">
        <v>17</v>
      </c>
      <c r="AM16" s="162" t="s">
        <v>19</v>
      </c>
      <c r="AN16" s="219" t="s">
        <v>20</v>
      </c>
      <c r="AO16" s="26" t="s">
        <v>17</v>
      </c>
      <c r="AP16" s="27" t="s">
        <v>19</v>
      </c>
      <c r="AQ16" s="221" t="s">
        <v>20</v>
      </c>
      <c r="AR16" s="161" t="s">
        <v>17</v>
      </c>
      <c r="AS16" s="219" t="s">
        <v>19</v>
      </c>
      <c r="AT16" s="219" t="s">
        <v>20</v>
      </c>
      <c r="AU16" s="184" t="s">
        <v>17</v>
      </c>
      <c r="AV16" s="221" t="s">
        <v>18</v>
      </c>
    </row>
    <row r="17" spans="1:48" x14ac:dyDescent="0.25">
      <c r="A17" s="26" t="s">
        <v>12</v>
      </c>
      <c r="B17" s="5">
        <v>161582</v>
      </c>
      <c r="C17" s="1">
        <v>2.69136</v>
      </c>
      <c r="D17" s="202">
        <v>434875.01</v>
      </c>
      <c r="E17" s="28">
        <v>146396</v>
      </c>
      <c r="F17" s="29">
        <v>2.69136</v>
      </c>
      <c r="G17" s="188">
        <v>394004.05</v>
      </c>
      <c r="H17" s="5">
        <v>162627</v>
      </c>
      <c r="I17" s="1">
        <v>2.69136</v>
      </c>
      <c r="J17" s="199">
        <v>457764.89</v>
      </c>
      <c r="K17" s="28">
        <v>159712</v>
      </c>
      <c r="L17" s="33">
        <v>2.81481</v>
      </c>
      <c r="M17" s="188">
        <v>449559.7</v>
      </c>
      <c r="N17" s="3">
        <v>168883</v>
      </c>
      <c r="O17" s="21">
        <v>2.81481</v>
      </c>
      <c r="P17" s="199">
        <v>475374.37</v>
      </c>
      <c r="Q17" s="28">
        <v>167443</v>
      </c>
      <c r="R17" s="33">
        <v>2.81481</v>
      </c>
      <c r="S17" s="188">
        <v>471321.04</v>
      </c>
      <c r="T17" s="5">
        <v>170332</v>
      </c>
      <c r="U17" s="21">
        <v>2.81481</v>
      </c>
      <c r="V17" s="212">
        <v>479453.04</v>
      </c>
      <c r="W17" s="28">
        <v>169005</v>
      </c>
      <c r="X17" s="33">
        <v>2.81481</v>
      </c>
      <c r="Y17" s="188">
        <v>475717.78</v>
      </c>
      <c r="Z17" s="3">
        <v>162485</v>
      </c>
      <c r="AA17" s="21">
        <v>2.81481</v>
      </c>
      <c r="AB17" s="212">
        <v>457365.19</v>
      </c>
      <c r="AC17" s="28">
        <v>168128</v>
      </c>
      <c r="AD17" s="33">
        <v>2.81481</v>
      </c>
      <c r="AE17" s="188">
        <v>473249.19</v>
      </c>
      <c r="AF17" s="3">
        <v>166560</v>
      </c>
      <c r="AG17" s="21">
        <v>2.81481</v>
      </c>
      <c r="AH17" s="212">
        <v>468835.56</v>
      </c>
      <c r="AI17" s="28">
        <v>56090</v>
      </c>
      <c r="AJ17" s="33">
        <v>2.81481</v>
      </c>
      <c r="AK17" s="188">
        <v>157882.96</v>
      </c>
      <c r="AL17" s="20">
        <v>39173</v>
      </c>
      <c r="AM17" s="21">
        <v>2.81481</v>
      </c>
      <c r="AN17" s="189">
        <v>110264.74</v>
      </c>
      <c r="AO17" s="28">
        <v>77634</v>
      </c>
      <c r="AP17" s="33">
        <v>2.81481</v>
      </c>
      <c r="AQ17" s="188">
        <v>218525.33</v>
      </c>
      <c r="AR17" s="20">
        <v>17100</v>
      </c>
      <c r="AS17" s="222">
        <v>0.12346</v>
      </c>
      <c r="AT17" s="189">
        <v>2111.11</v>
      </c>
      <c r="AU17" s="28">
        <f>B17+E17+H17+K17+N17+Q17+T17+W17+Z17+AC17+AF17+AI17+AL17+AO17</f>
        <v>1976050</v>
      </c>
      <c r="AV17" s="188">
        <f>D17+G17+J17+M17+P17+S17+V17+Y17+AB17+AE17+AH17+AK17+AN17+AT17+AQ17</f>
        <v>5526303.96</v>
      </c>
    </row>
    <row r="18" spans="1:48" x14ac:dyDescent="0.25">
      <c r="A18" s="26" t="s">
        <v>13</v>
      </c>
      <c r="B18" s="7">
        <v>160759</v>
      </c>
      <c r="C18" s="9">
        <v>7.09877</v>
      </c>
      <c r="D18" s="202">
        <v>1141190.43</v>
      </c>
      <c r="E18" s="28">
        <v>143761</v>
      </c>
      <c r="F18" s="31">
        <v>7.09877</v>
      </c>
      <c r="G18" s="188">
        <v>1020525.62</v>
      </c>
      <c r="H18" s="5">
        <v>161162</v>
      </c>
      <c r="I18" s="9">
        <v>7.09877</v>
      </c>
      <c r="J18" s="199">
        <v>1195782.25</v>
      </c>
      <c r="K18" s="28">
        <v>159487</v>
      </c>
      <c r="L18" s="33">
        <v>7.4197499999999996</v>
      </c>
      <c r="M18" s="188">
        <v>1183354.1599999999</v>
      </c>
      <c r="N18" s="7">
        <v>168061</v>
      </c>
      <c r="O18" s="21">
        <v>7.4197499999999996</v>
      </c>
      <c r="P18" s="199">
        <v>1246971.1200000001</v>
      </c>
      <c r="Q18" s="28">
        <v>160433</v>
      </c>
      <c r="R18" s="33">
        <v>7.4197499999999996</v>
      </c>
      <c r="S18" s="188">
        <v>1190373.25</v>
      </c>
      <c r="T18" s="5">
        <v>165059</v>
      </c>
      <c r="U18" s="21">
        <v>7.4197499999999996</v>
      </c>
      <c r="V18" s="212">
        <v>1224697.02</v>
      </c>
      <c r="W18" s="28">
        <v>164284</v>
      </c>
      <c r="X18" s="33">
        <v>7.4197499999999996</v>
      </c>
      <c r="Y18" s="188">
        <v>1218946.72</v>
      </c>
      <c r="Z18" s="3">
        <v>157075</v>
      </c>
      <c r="AA18" s="21">
        <v>7.4197499999999996</v>
      </c>
      <c r="AB18" s="212">
        <v>1165457.72</v>
      </c>
      <c r="AC18" s="28">
        <v>163438</v>
      </c>
      <c r="AD18" s="33">
        <v>7.4197499999999996</v>
      </c>
      <c r="AE18" s="188">
        <v>1212669.6000000001</v>
      </c>
      <c r="AF18" s="3">
        <v>162478</v>
      </c>
      <c r="AG18" s="21">
        <v>7.4197499999999996</v>
      </c>
      <c r="AH18" s="212">
        <v>1205546.6399999999</v>
      </c>
      <c r="AI18" s="28">
        <v>54349</v>
      </c>
      <c r="AJ18" s="33">
        <v>7.4197499999999996</v>
      </c>
      <c r="AK18" s="188">
        <v>403256.16</v>
      </c>
      <c r="AL18" s="20">
        <v>37863</v>
      </c>
      <c r="AM18" s="21">
        <v>7.4197499999999996</v>
      </c>
      <c r="AN18" s="189">
        <v>280934.11</v>
      </c>
      <c r="AO18" s="28">
        <v>75678</v>
      </c>
      <c r="AP18" s="33">
        <v>7.4197499999999996</v>
      </c>
      <c r="AQ18" s="188">
        <v>561512.06999999995</v>
      </c>
      <c r="AR18" s="20">
        <v>17099</v>
      </c>
      <c r="AS18" s="222">
        <v>0.32099</v>
      </c>
      <c r="AT18" s="189">
        <v>5488.57</v>
      </c>
      <c r="AU18" s="28">
        <f t="shared" ref="AU18:AU22" si="1">B18+E18+H18+K18+N18+Q18+T18+W18+Z18+AC18+AF18+AI18+AL18+AO18</f>
        <v>1933887</v>
      </c>
      <c r="AV18" s="188">
        <f t="shared" ref="AV18:AV22" si="2">D18+G18+J18+M18+P18+S18+V18+Y18+AB18+AE18+AH18+AK18+AN18+AT18+AQ18</f>
        <v>14256705.440000001</v>
      </c>
    </row>
    <row r="19" spans="1:48" x14ac:dyDescent="0.25">
      <c r="A19" s="26" t="s">
        <v>14</v>
      </c>
      <c r="B19" s="7">
        <v>154790</v>
      </c>
      <c r="C19" s="10">
        <v>7.0370400000000002</v>
      </c>
      <c r="D19" s="202">
        <v>1089262.96</v>
      </c>
      <c r="E19" s="28">
        <v>140598</v>
      </c>
      <c r="F19" s="31">
        <v>7.0370400000000002</v>
      </c>
      <c r="G19" s="188">
        <v>989393.33</v>
      </c>
      <c r="H19" s="5">
        <v>156453</v>
      </c>
      <c r="I19" s="10">
        <v>7.0370400000000002</v>
      </c>
      <c r="J19" s="199">
        <v>1151185.04</v>
      </c>
      <c r="K19" s="28">
        <v>154460</v>
      </c>
      <c r="L19" s="33">
        <v>7.3580199999999998</v>
      </c>
      <c r="M19" s="188">
        <v>1136520.49</v>
      </c>
      <c r="N19" s="7">
        <v>163452</v>
      </c>
      <c r="O19" s="21">
        <v>7.3580199999999998</v>
      </c>
      <c r="P19" s="199">
        <v>1202683.8500000001</v>
      </c>
      <c r="Q19" s="28">
        <v>162946</v>
      </c>
      <c r="R19" s="33">
        <v>7.3580199999999998</v>
      </c>
      <c r="S19" s="188">
        <v>1198960.69</v>
      </c>
      <c r="T19" s="5">
        <v>165817</v>
      </c>
      <c r="U19" s="21">
        <v>7.3580199999999998</v>
      </c>
      <c r="V19" s="212">
        <v>1220085.58</v>
      </c>
      <c r="W19" s="28">
        <v>165051</v>
      </c>
      <c r="X19" s="33">
        <v>7.3580199999999998</v>
      </c>
      <c r="Y19" s="188">
        <v>1214449.33</v>
      </c>
      <c r="Z19" s="3">
        <v>158880</v>
      </c>
      <c r="AA19" s="21">
        <v>7.3580199999999998</v>
      </c>
      <c r="AB19" s="212">
        <v>1169042.96</v>
      </c>
      <c r="AC19" s="28">
        <v>164921</v>
      </c>
      <c r="AD19" s="33">
        <v>7.3580199999999998</v>
      </c>
      <c r="AE19" s="188">
        <v>1213492.79</v>
      </c>
      <c r="AF19" s="3">
        <v>163716</v>
      </c>
      <c r="AG19" s="21">
        <v>7.3580199999999998</v>
      </c>
      <c r="AH19" s="212">
        <v>1204626.3700000001</v>
      </c>
      <c r="AI19" s="28">
        <v>55167</v>
      </c>
      <c r="AJ19" s="33">
        <v>7.3580199999999998</v>
      </c>
      <c r="AK19" s="188">
        <v>405920.15</v>
      </c>
      <c r="AL19" s="20">
        <v>38389</v>
      </c>
      <c r="AM19" s="21">
        <v>7.3580199999999998</v>
      </c>
      <c r="AN19" s="189">
        <v>282467.21000000002</v>
      </c>
      <c r="AO19" s="28">
        <v>76806</v>
      </c>
      <c r="AP19" s="33">
        <v>7.3580199999999998</v>
      </c>
      <c r="AQ19" s="188">
        <v>565140.44999999995</v>
      </c>
      <c r="AR19" s="20">
        <v>13954</v>
      </c>
      <c r="AS19" s="222">
        <v>0.32099</v>
      </c>
      <c r="AT19" s="189">
        <v>4479.0600000000004</v>
      </c>
      <c r="AU19" s="28">
        <f t="shared" si="1"/>
        <v>1921446</v>
      </c>
      <c r="AV19" s="188">
        <f t="shared" si="2"/>
        <v>14047710.260000002</v>
      </c>
    </row>
    <row r="20" spans="1:48" x14ac:dyDescent="0.25">
      <c r="A20" s="26" t="s">
        <v>15</v>
      </c>
      <c r="B20" s="7">
        <v>155292</v>
      </c>
      <c r="C20" s="10">
        <v>2.6666699999999999</v>
      </c>
      <c r="D20" s="202">
        <v>414112</v>
      </c>
      <c r="E20" s="28">
        <v>140440</v>
      </c>
      <c r="F20" s="31">
        <v>2.6666699999999999</v>
      </c>
      <c r="G20" s="188">
        <v>374506.67</v>
      </c>
      <c r="H20" s="5">
        <v>156580</v>
      </c>
      <c r="I20" s="10">
        <v>2.6666699999999999</v>
      </c>
      <c r="J20" s="199">
        <v>436877.53</v>
      </c>
      <c r="K20" s="28">
        <v>154402</v>
      </c>
      <c r="L20" s="33">
        <v>2.7901199999999999</v>
      </c>
      <c r="M20" s="188">
        <v>430800.64000000001</v>
      </c>
      <c r="N20" s="7">
        <v>163132</v>
      </c>
      <c r="O20" s="21">
        <v>2.7901199999999999</v>
      </c>
      <c r="P20" s="199">
        <v>455158.42</v>
      </c>
      <c r="Q20" s="28">
        <v>162698</v>
      </c>
      <c r="R20" s="33">
        <v>2.7901199999999999</v>
      </c>
      <c r="S20" s="188">
        <v>453947.51</v>
      </c>
      <c r="T20" s="5">
        <v>164763</v>
      </c>
      <c r="U20" s="21">
        <v>2.7901199999999999</v>
      </c>
      <c r="V20" s="212">
        <v>459709.11</v>
      </c>
      <c r="W20" s="28">
        <v>164347</v>
      </c>
      <c r="X20" s="33">
        <v>2.7901199999999999</v>
      </c>
      <c r="Y20" s="188">
        <v>458548.42</v>
      </c>
      <c r="Z20" s="3">
        <v>157149</v>
      </c>
      <c r="AA20" s="21">
        <v>2.7901199999999999</v>
      </c>
      <c r="AB20" s="212">
        <v>438465.11</v>
      </c>
      <c r="AC20" s="28">
        <v>164715</v>
      </c>
      <c r="AD20" s="33">
        <v>2.7901199999999999</v>
      </c>
      <c r="AE20" s="188">
        <v>459575.19</v>
      </c>
      <c r="AF20" s="3">
        <v>163789</v>
      </c>
      <c r="AG20" s="21">
        <v>2.7901199999999999</v>
      </c>
      <c r="AH20" s="212">
        <v>456991.53</v>
      </c>
      <c r="AI20" s="28">
        <v>55227</v>
      </c>
      <c r="AJ20" s="33">
        <v>2.7901199999999999</v>
      </c>
      <c r="AK20" s="188">
        <v>154090.15</v>
      </c>
      <c r="AL20" s="20">
        <v>38425</v>
      </c>
      <c r="AM20" s="21">
        <v>2.7901199999999999</v>
      </c>
      <c r="AN20" s="189">
        <v>107210.49</v>
      </c>
      <c r="AO20" s="28">
        <v>76719</v>
      </c>
      <c r="AP20" s="33">
        <v>2.7901199999999999</v>
      </c>
      <c r="AQ20" s="188">
        <v>214055.48</v>
      </c>
      <c r="AR20" s="20">
        <v>13955</v>
      </c>
      <c r="AS20" s="222">
        <v>0.1236</v>
      </c>
      <c r="AT20" s="189">
        <v>1722.84</v>
      </c>
      <c r="AU20" s="28">
        <f t="shared" si="1"/>
        <v>1917678</v>
      </c>
      <c r="AV20" s="188">
        <f t="shared" si="2"/>
        <v>5315771.0900000008</v>
      </c>
    </row>
    <row r="21" spans="1:48" x14ac:dyDescent="0.25">
      <c r="A21" s="26" t="s">
        <v>30</v>
      </c>
      <c r="B21" s="7">
        <v>0</v>
      </c>
      <c r="C21" s="10">
        <v>0</v>
      </c>
      <c r="D21" s="202">
        <v>0</v>
      </c>
      <c r="E21" s="28">
        <v>0</v>
      </c>
      <c r="F21" s="31">
        <v>0</v>
      </c>
      <c r="G21" s="188">
        <v>0</v>
      </c>
      <c r="H21" s="5">
        <v>0</v>
      </c>
      <c r="I21" s="10">
        <v>0</v>
      </c>
      <c r="J21" s="199">
        <v>0</v>
      </c>
      <c r="K21" s="28">
        <v>0</v>
      </c>
      <c r="L21" s="33">
        <v>0</v>
      </c>
      <c r="M21" s="188">
        <v>0</v>
      </c>
      <c r="N21" s="7">
        <v>0</v>
      </c>
      <c r="O21" s="21">
        <v>0</v>
      </c>
      <c r="P21" s="199">
        <v>0</v>
      </c>
      <c r="Q21" s="28">
        <v>0</v>
      </c>
      <c r="R21" s="33">
        <v>0</v>
      </c>
      <c r="S21" s="188">
        <v>0</v>
      </c>
      <c r="T21" s="5">
        <v>0</v>
      </c>
      <c r="U21" s="21">
        <v>0</v>
      </c>
      <c r="V21" s="212">
        <v>0</v>
      </c>
      <c r="W21" s="28">
        <v>15</v>
      </c>
      <c r="X21" s="33">
        <v>102</v>
      </c>
      <c r="Y21" s="188">
        <v>1530</v>
      </c>
      <c r="Z21" s="3">
        <v>0</v>
      </c>
      <c r="AA21" s="21">
        <v>0</v>
      </c>
      <c r="AB21" s="212">
        <v>0</v>
      </c>
      <c r="AC21" s="28">
        <v>0</v>
      </c>
      <c r="AD21" s="33">
        <v>0</v>
      </c>
      <c r="AE21" s="188">
        <v>0</v>
      </c>
      <c r="AF21" s="3">
        <v>0</v>
      </c>
      <c r="AG21" s="21">
        <v>0</v>
      </c>
      <c r="AH21" s="212">
        <v>0</v>
      </c>
      <c r="AI21" s="28">
        <v>0</v>
      </c>
      <c r="AJ21" s="33">
        <v>0</v>
      </c>
      <c r="AK21" s="188">
        <v>0</v>
      </c>
      <c r="AL21" s="20">
        <v>0</v>
      </c>
      <c r="AM21" s="21">
        <v>0</v>
      </c>
      <c r="AN21" s="189">
        <v>0</v>
      </c>
      <c r="AO21" s="28">
        <v>0</v>
      </c>
      <c r="AP21" s="33">
        <v>0</v>
      </c>
      <c r="AQ21" s="188">
        <v>0</v>
      </c>
      <c r="AR21" s="20">
        <v>0</v>
      </c>
      <c r="AS21" s="222">
        <v>0</v>
      </c>
      <c r="AT21" s="189">
        <v>0</v>
      </c>
      <c r="AU21" s="28">
        <f t="shared" si="1"/>
        <v>15</v>
      </c>
      <c r="AV21" s="188">
        <f t="shared" si="2"/>
        <v>1530</v>
      </c>
    </row>
    <row r="22" spans="1:48" x14ac:dyDescent="0.25">
      <c r="A22" s="26" t="s">
        <v>11</v>
      </c>
      <c r="B22" s="3">
        <f t="shared" ref="B22:Y22" si="3">SUM(B17:B21)</f>
        <v>632423</v>
      </c>
      <c r="C22" s="2">
        <f t="shared" si="3"/>
        <v>19.493839999999999</v>
      </c>
      <c r="D22" s="202">
        <f t="shared" si="3"/>
        <v>3079440.4</v>
      </c>
      <c r="E22" s="28">
        <f t="shared" si="3"/>
        <v>571195</v>
      </c>
      <c r="F22" s="32">
        <f t="shared" si="3"/>
        <v>19.493839999999999</v>
      </c>
      <c r="G22" s="188">
        <f t="shared" si="3"/>
        <v>2778429.67</v>
      </c>
      <c r="H22" s="3">
        <f t="shared" si="3"/>
        <v>636822</v>
      </c>
      <c r="I22" s="2">
        <f t="shared" si="3"/>
        <v>19.493839999999999</v>
      </c>
      <c r="J22" s="212">
        <f t="shared" si="3"/>
        <v>3241609.71</v>
      </c>
      <c r="K22" s="28">
        <f t="shared" si="3"/>
        <v>628061</v>
      </c>
      <c r="L22" s="32">
        <f t="shared" si="3"/>
        <v>20.3827</v>
      </c>
      <c r="M22" s="188">
        <f t="shared" si="3"/>
        <v>3200234.9899999998</v>
      </c>
      <c r="N22" s="3">
        <f t="shared" si="3"/>
        <v>663528</v>
      </c>
      <c r="O22" s="22">
        <f t="shared" si="3"/>
        <v>20.3827</v>
      </c>
      <c r="P22" s="212">
        <f t="shared" si="3"/>
        <v>3380187.7600000002</v>
      </c>
      <c r="Q22" s="28">
        <f t="shared" si="3"/>
        <v>653520</v>
      </c>
      <c r="R22" s="32">
        <f t="shared" si="3"/>
        <v>20.3827</v>
      </c>
      <c r="S22" s="188">
        <f t="shared" si="3"/>
        <v>3314602.49</v>
      </c>
      <c r="T22" s="3">
        <f t="shared" si="3"/>
        <v>665971</v>
      </c>
      <c r="U22" s="2">
        <f t="shared" si="3"/>
        <v>20.3827</v>
      </c>
      <c r="V22" s="212">
        <f t="shared" si="3"/>
        <v>3383944.75</v>
      </c>
      <c r="W22" s="28">
        <f t="shared" si="3"/>
        <v>662702</v>
      </c>
      <c r="X22" s="32">
        <f t="shared" si="3"/>
        <v>122.3827</v>
      </c>
      <c r="Y22" s="188">
        <f t="shared" si="3"/>
        <v>3369192.25</v>
      </c>
      <c r="Z22" s="3">
        <f t="shared" ref="Z22:AH22" si="4">SUM(Z17:Z21)</f>
        <v>635589</v>
      </c>
      <c r="AA22" s="2">
        <f t="shared" si="4"/>
        <v>20.3827</v>
      </c>
      <c r="AB22" s="212">
        <f t="shared" si="4"/>
        <v>3230330.98</v>
      </c>
      <c r="AC22" s="28">
        <f t="shared" si="4"/>
        <v>661202</v>
      </c>
      <c r="AD22" s="32">
        <f t="shared" si="4"/>
        <v>20.3827</v>
      </c>
      <c r="AE22" s="188">
        <f t="shared" si="4"/>
        <v>3358986.77</v>
      </c>
      <c r="AF22" s="3">
        <f t="shared" si="4"/>
        <v>656543</v>
      </c>
      <c r="AG22" s="2">
        <f t="shared" si="4"/>
        <v>20.3827</v>
      </c>
      <c r="AH22" s="212">
        <f t="shared" si="4"/>
        <v>3336000.1000000006</v>
      </c>
      <c r="AI22" s="28">
        <f>SUM(AI17:AI20)</f>
        <v>220833</v>
      </c>
      <c r="AJ22" s="32">
        <f>SUM(AJ17:AJ21)</f>
        <v>20.3827</v>
      </c>
      <c r="AK22" s="188">
        <f>SUM(AK17:AK20)</f>
        <v>1121149.42</v>
      </c>
      <c r="AL22" s="20">
        <f>SUM(AL17:AL20)</f>
        <v>153850</v>
      </c>
      <c r="AM22" s="22">
        <f>SUM(AM17:AM21)</f>
        <v>20.3827</v>
      </c>
      <c r="AN22" s="189">
        <f>SUM(AN17:AN20)</f>
        <v>780876.55</v>
      </c>
      <c r="AO22" s="28">
        <f>SUM(AO17:AO20)</f>
        <v>306837</v>
      </c>
      <c r="AP22" s="32">
        <f>SUM(AP17:AP21)</f>
        <v>20.3827</v>
      </c>
      <c r="AQ22" s="188">
        <f>SUM(AQ17:AQ21)</f>
        <v>1559233.3299999998</v>
      </c>
      <c r="AR22" s="20">
        <f>SUM(AR17:AR21)</f>
        <v>62108</v>
      </c>
      <c r="AS22" s="189">
        <f>SUM(AS17:AS21)</f>
        <v>0.88904000000000005</v>
      </c>
      <c r="AT22" s="189">
        <f>SUM(AT17:AT21)</f>
        <v>13801.580000000002</v>
      </c>
      <c r="AU22" s="28">
        <f t="shared" si="1"/>
        <v>7749076</v>
      </c>
      <c r="AV22" s="188">
        <f t="shared" si="2"/>
        <v>39148020.75</v>
      </c>
    </row>
    <row r="23" spans="1:48" s="191" customFormat="1" x14ac:dyDescent="0.25">
      <c r="A23" s="225" t="s">
        <v>21</v>
      </c>
      <c r="B23" s="383">
        <v>585093.67000000004</v>
      </c>
      <c r="C23" s="384"/>
      <c r="D23" s="385"/>
      <c r="E23" s="427">
        <v>527901.64</v>
      </c>
      <c r="F23" s="428"/>
      <c r="G23" s="429"/>
      <c r="H23" s="364">
        <v>615905.85</v>
      </c>
      <c r="I23" s="365"/>
      <c r="J23" s="366"/>
      <c r="K23" s="427">
        <v>608044.64</v>
      </c>
      <c r="L23" s="428"/>
      <c r="M23" s="429"/>
      <c r="N23" s="383">
        <v>642235.67000000004</v>
      </c>
      <c r="O23" s="384"/>
      <c r="P23" s="385"/>
      <c r="Q23" s="430">
        <v>629774.48</v>
      </c>
      <c r="R23" s="431"/>
      <c r="S23" s="432"/>
      <c r="T23" s="364">
        <v>642949.5</v>
      </c>
      <c r="U23" s="365"/>
      <c r="V23" s="366"/>
      <c r="W23" s="427">
        <v>639855.82999999996</v>
      </c>
      <c r="X23" s="428"/>
      <c r="Y23" s="429"/>
      <c r="Z23" s="364">
        <v>613762.89</v>
      </c>
      <c r="AA23" s="365"/>
      <c r="AB23" s="366"/>
      <c r="AC23" s="427">
        <v>638207.49</v>
      </c>
      <c r="AD23" s="428"/>
      <c r="AE23" s="429"/>
      <c r="AF23" s="364">
        <v>633840.02</v>
      </c>
      <c r="AG23" s="365"/>
      <c r="AH23" s="366"/>
      <c r="AI23" s="427">
        <v>213018.39</v>
      </c>
      <c r="AJ23" s="428"/>
      <c r="AK23" s="429"/>
      <c r="AL23" s="353">
        <v>148366.54</v>
      </c>
      <c r="AM23" s="354"/>
      <c r="AN23" s="355"/>
      <c r="AO23" s="427">
        <v>299254.33</v>
      </c>
      <c r="AP23" s="428"/>
      <c r="AQ23" s="429"/>
      <c r="AR23" s="353">
        <v>2622.3</v>
      </c>
      <c r="AS23" s="354"/>
      <c r="AT23" s="355"/>
      <c r="AU23" s="188"/>
      <c r="AV23" s="188">
        <f>B23+E23+H23+K23+N23+Q23+T23+W23+Z23+AC23+AF23+AI23+AL23+AR23</f>
        <v>7141578.9099999992</v>
      </c>
    </row>
    <row r="24" spans="1:48" s="191" customFormat="1" x14ac:dyDescent="0.25">
      <c r="A24" s="225" t="s">
        <v>23</v>
      </c>
      <c r="B24" s="364">
        <f>D22-B23</f>
        <v>2494346.73</v>
      </c>
      <c r="C24" s="365"/>
      <c r="D24" s="366"/>
      <c r="E24" s="427">
        <f>G22-E23</f>
        <v>2250528.0299999998</v>
      </c>
      <c r="F24" s="428"/>
      <c r="G24" s="429"/>
      <c r="H24" s="353">
        <f>J22-H23</f>
        <v>2625703.86</v>
      </c>
      <c r="I24" s="354"/>
      <c r="J24" s="355"/>
      <c r="K24" s="427">
        <f>M22-K23</f>
        <v>2592190.3499999996</v>
      </c>
      <c r="L24" s="428"/>
      <c r="M24" s="429"/>
      <c r="N24" s="353">
        <f>P22-N23</f>
        <v>2737952.0900000003</v>
      </c>
      <c r="O24" s="354"/>
      <c r="P24" s="355"/>
      <c r="Q24" s="427">
        <f>S22-Q23</f>
        <v>2684828.0100000002</v>
      </c>
      <c r="R24" s="428"/>
      <c r="S24" s="429"/>
      <c r="T24" s="353">
        <f>V22-T23</f>
        <v>2740995.25</v>
      </c>
      <c r="U24" s="354"/>
      <c r="V24" s="355"/>
      <c r="W24" s="427">
        <f>Y22-W23</f>
        <v>2729336.42</v>
      </c>
      <c r="X24" s="428"/>
      <c r="Y24" s="429"/>
      <c r="Z24" s="353">
        <f>AB22-Z23</f>
        <v>2616568.09</v>
      </c>
      <c r="AA24" s="354"/>
      <c r="AB24" s="355"/>
      <c r="AC24" s="427">
        <f>AE22-AC23</f>
        <v>2720779.2800000003</v>
      </c>
      <c r="AD24" s="428"/>
      <c r="AE24" s="429"/>
      <c r="AF24" s="353">
        <f>AH22-AF23</f>
        <v>2702160.0800000005</v>
      </c>
      <c r="AG24" s="354"/>
      <c r="AH24" s="355"/>
      <c r="AI24" s="427">
        <f>AK22-AI23</f>
        <v>908131.02999999991</v>
      </c>
      <c r="AJ24" s="428"/>
      <c r="AK24" s="429"/>
      <c r="AL24" s="353">
        <f>AN22-AL23</f>
        <v>632510.01</v>
      </c>
      <c r="AM24" s="354"/>
      <c r="AN24" s="355"/>
      <c r="AO24" s="427">
        <f>AQ22-AO23</f>
        <v>1259978.9999999998</v>
      </c>
      <c r="AP24" s="428"/>
      <c r="AQ24" s="429"/>
      <c r="AR24" s="353">
        <f>AT22-AR23</f>
        <v>11179.280000000002</v>
      </c>
      <c r="AS24" s="354"/>
      <c r="AT24" s="355"/>
      <c r="AU24" s="188"/>
      <c r="AV24" s="188">
        <f>AV22-AV23</f>
        <v>32006441.84</v>
      </c>
    </row>
    <row r="25" spans="1:48" x14ac:dyDescent="0.25">
      <c r="AL25" s="141"/>
      <c r="AM25" s="141"/>
      <c r="AN25" s="220"/>
    </row>
    <row r="27" spans="1:48" ht="15.75" thickBot="1" x14ac:dyDescent="0.3"/>
    <row r="28" spans="1:48" ht="27" thickBot="1" x14ac:dyDescent="0.45">
      <c r="A28" s="386" t="s">
        <v>137</v>
      </c>
      <c r="B28" s="387"/>
      <c r="C28" s="387"/>
      <c r="D28" s="387"/>
      <c r="E28" s="387"/>
      <c r="F28" s="387"/>
      <c r="G28" s="387"/>
      <c r="H28" s="387"/>
      <c r="I28" s="387"/>
      <c r="J28" s="387"/>
      <c r="K28" s="387"/>
      <c r="L28" s="387"/>
      <c r="M28" s="387" t="s">
        <v>90</v>
      </c>
      <c r="N28" s="387"/>
      <c r="O28" s="387"/>
      <c r="P28" s="387"/>
      <c r="Q28" s="387"/>
      <c r="R28" s="387"/>
      <c r="S28" s="387"/>
      <c r="T28" s="387"/>
      <c r="U28" s="387"/>
      <c r="V28" s="396"/>
      <c r="W28" s="433" t="s">
        <v>90</v>
      </c>
      <c r="X28" s="387"/>
      <c r="Y28" s="387"/>
      <c r="Z28" s="387"/>
      <c r="AA28" s="387"/>
      <c r="AB28" s="387"/>
      <c r="AC28" s="387"/>
      <c r="AD28" s="387"/>
      <c r="AE28" s="387"/>
      <c r="AF28" s="387"/>
      <c r="AG28" s="387"/>
      <c r="AH28" s="396"/>
      <c r="AI28" s="433" t="s">
        <v>90</v>
      </c>
      <c r="AJ28" s="387"/>
      <c r="AK28" s="387"/>
      <c r="AL28" s="387"/>
      <c r="AM28" s="387"/>
      <c r="AN28" s="387"/>
      <c r="AO28" s="387"/>
      <c r="AP28" s="387"/>
      <c r="AQ28" s="387"/>
      <c r="AR28" s="387"/>
      <c r="AS28" s="388"/>
      <c r="AT28" s="223"/>
    </row>
    <row r="29" spans="1:48" ht="15.75" thickBot="1" x14ac:dyDescent="0.3">
      <c r="A29" s="153" t="s">
        <v>16</v>
      </c>
      <c r="B29" s="415" t="s">
        <v>0</v>
      </c>
      <c r="C29" s="416"/>
      <c r="D29" s="417"/>
      <c r="E29" s="407" t="s">
        <v>1</v>
      </c>
      <c r="F29" s="408"/>
      <c r="G29" s="409"/>
      <c r="H29" s="407" t="s">
        <v>2</v>
      </c>
      <c r="I29" s="408"/>
      <c r="J29" s="409"/>
      <c r="K29" s="407" t="s">
        <v>3</v>
      </c>
      <c r="L29" s="408"/>
      <c r="M29" s="409"/>
      <c r="N29" s="407" t="s">
        <v>4</v>
      </c>
      <c r="O29" s="408"/>
      <c r="P29" s="409"/>
      <c r="Q29" s="407" t="s">
        <v>5</v>
      </c>
      <c r="R29" s="408"/>
      <c r="S29" s="409"/>
      <c r="T29" s="407" t="s">
        <v>6</v>
      </c>
      <c r="U29" s="408"/>
      <c r="V29" s="409"/>
      <c r="W29" s="407" t="s">
        <v>7</v>
      </c>
      <c r="X29" s="408"/>
      <c r="Y29" s="409"/>
      <c r="Z29" s="407" t="s">
        <v>8</v>
      </c>
      <c r="AA29" s="408"/>
      <c r="AB29" s="409"/>
      <c r="AC29" s="407" t="s">
        <v>9</v>
      </c>
      <c r="AD29" s="408"/>
      <c r="AE29" s="409"/>
      <c r="AF29" s="407" t="s">
        <v>10</v>
      </c>
      <c r="AG29" s="408"/>
      <c r="AH29" s="409"/>
      <c r="AI29" s="407" t="s">
        <v>24</v>
      </c>
      <c r="AJ29" s="408"/>
      <c r="AK29" s="408"/>
      <c r="AL29" s="407" t="s">
        <v>25</v>
      </c>
      <c r="AM29" s="408"/>
      <c r="AN29" s="408"/>
      <c r="AO29" s="407" t="s">
        <v>26</v>
      </c>
      <c r="AP29" s="408"/>
      <c r="AQ29" s="408"/>
      <c r="AR29" s="413" t="s">
        <v>11</v>
      </c>
      <c r="AS29" s="414"/>
    </row>
    <row r="30" spans="1:48" x14ac:dyDescent="0.25">
      <c r="A30" s="36"/>
      <c r="B30" s="36" t="s">
        <v>17</v>
      </c>
      <c r="C30" s="37" t="s">
        <v>19</v>
      </c>
      <c r="D30" s="203" t="s">
        <v>20</v>
      </c>
      <c r="E30" s="36" t="s">
        <v>17</v>
      </c>
      <c r="F30" s="37" t="s">
        <v>19</v>
      </c>
      <c r="G30" s="203" t="s">
        <v>20</v>
      </c>
      <c r="H30" s="36" t="s">
        <v>17</v>
      </c>
      <c r="I30" s="37" t="s">
        <v>19</v>
      </c>
      <c r="J30" s="203" t="s">
        <v>20</v>
      </c>
      <c r="K30" s="36" t="s">
        <v>17</v>
      </c>
      <c r="L30" s="37" t="s">
        <v>19</v>
      </c>
      <c r="M30" s="203" t="s">
        <v>20</v>
      </c>
      <c r="N30" s="36" t="s">
        <v>17</v>
      </c>
      <c r="O30" s="37" t="s">
        <v>19</v>
      </c>
      <c r="P30" s="203" t="s">
        <v>20</v>
      </c>
      <c r="Q30" s="36" t="s">
        <v>17</v>
      </c>
      <c r="R30" s="37" t="s">
        <v>19</v>
      </c>
      <c r="S30" s="203" t="s">
        <v>20</v>
      </c>
      <c r="T30" s="36" t="s">
        <v>17</v>
      </c>
      <c r="U30" s="37" t="s">
        <v>19</v>
      </c>
      <c r="V30" s="203" t="s">
        <v>20</v>
      </c>
      <c r="W30" s="36" t="s">
        <v>17</v>
      </c>
      <c r="X30" s="37" t="s">
        <v>19</v>
      </c>
      <c r="Y30" s="203" t="s">
        <v>20</v>
      </c>
      <c r="Z30" s="36" t="s">
        <v>17</v>
      </c>
      <c r="AA30" s="37" t="s">
        <v>19</v>
      </c>
      <c r="AB30" s="203" t="s">
        <v>20</v>
      </c>
      <c r="AC30" s="36" t="s">
        <v>17</v>
      </c>
      <c r="AD30" s="37" t="s">
        <v>19</v>
      </c>
      <c r="AE30" s="203" t="s">
        <v>20</v>
      </c>
      <c r="AF30" s="36" t="s">
        <v>17</v>
      </c>
      <c r="AG30" s="37" t="s">
        <v>19</v>
      </c>
      <c r="AH30" s="203" t="s">
        <v>20</v>
      </c>
      <c r="AI30" s="36" t="s">
        <v>17</v>
      </c>
      <c r="AJ30" s="37" t="s">
        <v>19</v>
      </c>
      <c r="AK30" s="203" t="s">
        <v>20</v>
      </c>
      <c r="AL30" s="36" t="s">
        <v>17</v>
      </c>
      <c r="AM30" s="37" t="s">
        <v>19</v>
      </c>
      <c r="AN30" s="203" t="s">
        <v>20</v>
      </c>
      <c r="AO30" s="36" t="s">
        <v>17</v>
      </c>
      <c r="AP30" s="37" t="s">
        <v>19</v>
      </c>
      <c r="AQ30" s="203" t="s">
        <v>20</v>
      </c>
      <c r="AR30" s="36" t="s">
        <v>17</v>
      </c>
      <c r="AS30" s="203" t="s">
        <v>18</v>
      </c>
    </row>
    <row r="31" spans="1:48" x14ac:dyDescent="0.25">
      <c r="A31" s="72" t="s">
        <v>12</v>
      </c>
      <c r="B31" s="5">
        <v>177975</v>
      </c>
      <c r="C31" s="21">
        <v>2.81481</v>
      </c>
      <c r="D31" s="202">
        <v>500966.67</v>
      </c>
      <c r="E31" s="73">
        <v>161148</v>
      </c>
      <c r="F31" s="150">
        <v>2.81481</v>
      </c>
      <c r="G31" s="218">
        <v>456416.59</v>
      </c>
      <c r="H31" s="5">
        <v>182162</v>
      </c>
      <c r="I31" s="21">
        <v>2.81481</v>
      </c>
      <c r="J31" s="199">
        <f>H31*I31</f>
        <v>512751.41921999998</v>
      </c>
      <c r="K31" s="73">
        <v>175757</v>
      </c>
      <c r="L31" s="341">
        <v>2.9382700000000002</v>
      </c>
      <c r="M31" s="218">
        <v>516421.8</v>
      </c>
      <c r="N31" s="3"/>
      <c r="O31" s="16">
        <v>2.69136</v>
      </c>
      <c r="P31" s="213"/>
      <c r="Q31" s="73"/>
      <c r="R31" s="150"/>
      <c r="S31" s="218"/>
      <c r="T31" s="3"/>
      <c r="U31" s="16"/>
      <c r="V31" s="212"/>
      <c r="W31" s="73"/>
      <c r="X31" s="150"/>
      <c r="Y31" s="218"/>
      <c r="Z31" s="3"/>
      <c r="AA31" s="16"/>
      <c r="AB31" s="212"/>
      <c r="AC31" s="73"/>
      <c r="AD31" s="150"/>
      <c r="AE31" s="218"/>
      <c r="AF31" s="3"/>
      <c r="AG31" s="16"/>
      <c r="AH31" s="212"/>
      <c r="AI31" s="73"/>
      <c r="AJ31" s="150"/>
      <c r="AK31" s="218"/>
      <c r="AL31" s="20"/>
      <c r="AM31" s="21"/>
      <c r="AN31" s="189"/>
      <c r="AO31" s="73"/>
      <c r="AP31" s="150"/>
      <c r="AQ31" s="218"/>
      <c r="AR31" s="20">
        <f>B31+E31+H31+K31+N31+Q31+T31+W31+Z31+AC31+AF31+AI31+AL31+AO31</f>
        <v>697042</v>
      </c>
      <c r="AS31" s="189">
        <f>D31+G31+J31+M31+P31+S31+V31+Y31+AB31+AE31+AH31+AK31+AN31+AQ31</f>
        <v>1986556.4792200001</v>
      </c>
    </row>
    <row r="32" spans="1:48" x14ac:dyDescent="0.25">
      <c r="A32" s="72" t="s">
        <v>13</v>
      </c>
      <c r="B32" s="7">
        <v>172324</v>
      </c>
      <c r="C32" s="21">
        <v>7.4197499999999996</v>
      </c>
      <c r="D32" s="202">
        <v>1278601.53</v>
      </c>
      <c r="E32" s="73">
        <v>157743</v>
      </c>
      <c r="F32" s="150">
        <v>7.4197499999999996</v>
      </c>
      <c r="G32" s="218">
        <v>1170414.1100000001</v>
      </c>
      <c r="H32" s="5">
        <v>175192</v>
      </c>
      <c r="I32" s="21">
        <v>7.4197499999999996</v>
      </c>
      <c r="J32" s="199">
        <f t="shared" ref="J32:J34" si="5">H32*I32</f>
        <v>1299880.8419999999</v>
      </c>
      <c r="K32" s="73">
        <v>170065</v>
      </c>
      <c r="L32" s="341">
        <v>7.7407399999999997</v>
      </c>
      <c r="M32" s="218">
        <v>1316429.07</v>
      </c>
      <c r="N32" s="3"/>
      <c r="O32" s="16">
        <v>7.09877</v>
      </c>
      <c r="P32" s="212"/>
      <c r="Q32" s="73"/>
      <c r="R32" s="150"/>
      <c r="S32" s="218"/>
      <c r="T32" s="3"/>
      <c r="U32" s="16"/>
      <c r="V32" s="212"/>
      <c r="W32" s="73"/>
      <c r="X32" s="150"/>
      <c r="Y32" s="218"/>
      <c r="Z32" s="3"/>
      <c r="AA32" s="16"/>
      <c r="AB32" s="212"/>
      <c r="AC32" s="73"/>
      <c r="AD32" s="150"/>
      <c r="AE32" s="218"/>
      <c r="AF32" s="3"/>
      <c r="AG32" s="16"/>
      <c r="AH32" s="212"/>
      <c r="AI32" s="73"/>
      <c r="AJ32" s="150"/>
      <c r="AK32" s="218"/>
      <c r="AL32" s="20"/>
      <c r="AM32" s="21"/>
      <c r="AN32" s="189"/>
      <c r="AO32" s="73"/>
      <c r="AP32" s="150"/>
      <c r="AQ32" s="218"/>
      <c r="AR32" s="20">
        <f>B32+E32+H32+K32+N32+Q32+T32+W32+Z32+AC32+AF32+AI32+AL32+AO32</f>
        <v>675324</v>
      </c>
      <c r="AS32" s="189">
        <f>D32+G32+J32+M32+P32+S32+V32+Y32+AB32+AE32+AH32+AK32+AN32+AQ32</f>
        <v>5065325.5520000001</v>
      </c>
    </row>
    <row r="33" spans="1:45" x14ac:dyDescent="0.25">
      <c r="A33" s="72" t="s">
        <v>14</v>
      </c>
      <c r="B33" s="7">
        <v>174958</v>
      </c>
      <c r="C33" s="21">
        <v>7.3580199999999998</v>
      </c>
      <c r="D33" s="202">
        <v>1287345.28</v>
      </c>
      <c r="E33" s="73">
        <v>159880</v>
      </c>
      <c r="F33" s="150">
        <v>7.3580199999999998</v>
      </c>
      <c r="G33" s="218">
        <v>1176400.99</v>
      </c>
      <c r="H33" s="5">
        <v>179151</v>
      </c>
      <c r="I33" s="21">
        <v>7.3580199999999998</v>
      </c>
      <c r="J33" s="199">
        <f t="shared" si="5"/>
        <v>1318196.64102</v>
      </c>
      <c r="K33" s="73">
        <v>173014</v>
      </c>
      <c r="L33" s="341">
        <v>7.6666699999999999</v>
      </c>
      <c r="M33" s="218">
        <v>1326440.67</v>
      </c>
      <c r="N33" s="3"/>
      <c r="O33" s="16">
        <v>7.0370400000000002</v>
      </c>
      <c r="P33" s="212"/>
      <c r="Q33" s="73"/>
      <c r="R33" s="150"/>
      <c r="S33" s="218"/>
      <c r="T33" s="3"/>
      <c r="U33" s="16"/>
      <c r="V33" s="212"/>
      <c r="W33" s="73"/>
      <c r="X33" s="150"/>
      <c r="Y33" s="218"/>
      <c r="Z33" s="3"/>
      <c r="AA33" s="16"/>
      <c r="AB33" s="212"/>
      <c r="AC33" s="73"/>
      <c r="AD33" s="150"/>
      <c r="AE33" s="218"/>
      <c r="AF33" s="3"/>
      <c r="AG33" s="16"/>
      <c r="AH33" s="212"/>
      <c r="AI33" s="73"/>
      <c r="AJ33" s="150"/>
      <c r="AK33" s="218"/>
      <c r="AL33" s="20"/>
      <c r="AM33" s="21"/>
      <c r="AN33" s="189"/>
      <c r="AO33" s="73"/>
      <c r="AP33" s="150"/>
      <c r="AQ33" s="218"/>
      <c r="AR33" s="20">
        <f>B33+E33+H33+K33+N33+Q33+T33+W33+Z33+AC33+AF33+AI33+AL33+AO33</f>
        <v>687003</v>
      </c>
      <c r="AS33" s="189">
        <f>D33+G33+J33+M33+P33+S33+V33+Y33+AB33+AE33+AH33+AK33+AN33+AQ33</f>
        <v>5108383.5810199995</v>
      </c>
    </row>
    <row r="34" spans="1:45" x14ac:dyDescent="0.25">
      <c r="A34" s="72" t="s">
        <v>15</v>
      </c>
      <c r="B34" s="7">
        <v>175099</v>
      </c>
      <c r="C34" s="21">
        <v>2.7901199999999999</v>
      </c>
      <c r="D34" s="202">
        <v>488547.83</v>
      </c>
      <c r="E34" s="73">
        <v>159939</v>
      </c>
      <c r="F34" s="150">
        <v>2.7901199999999999</v>
      </c>
      <c r="G34" s="218">
        <v>446249.56</v>
      </c>
      <c r="H34" s="5">
        <v>179046</v>
      </c>
      <c r="I34" s="21">
        <v>2.7901199999999999</v>
      </c>
      <c r="J34" s="199">
        <f t="shared" si="5"/>
        <v>499559.82552000001</v>
      </c>
      <c r="K34" s="73">
        <v>172926</v>
      </c>
      <c r="L34" s="341">
        <v>2.9135800000000001</v>
      </c>
      <c r="M34" s="218">
        <v>503833.78</v>
      </c>
      <c r="N34" s="3"/>
      <c r="O34" s="16">
        <v>2.6666699999999999</v>
      </c>
      <c r="P34" s="212"/>
      <c r="Q34" s="73"/>
      <c r="R34" s="150"/>
      <c r="S34" s="218"/>
      <c r="T34" s="3"/>
      <c r="U34" s="16"/>
      <c r="V34" s="212"/>
      <c r="W34" s="73"/>
      <c r="X34" s="150"/>
      <c r="Y34" s="218"/>
      <c r="Z34" s="3"/>
      <c r="AA34" s="16"/>
      <c r="AB34" s="212"/>
      <c r="AC34" s="73"/>
      <c r="AD34" s="150"/>
      <c r="AE34" s="218"/>
      <c r="AF34" s="3"/>
      <c r="AG34" s="16"/>
      <c r="AH34" s="212"/>
      <c r="AI34" s="73"/>
      <c r="AJ34" s="150"/>
      <c r="AK34" s="218"/>
      <c r="AL34" s="20"/>
      <c r="AM34" s="21"/>
      <c r="AN34" s="189"/>
      <c r="AO34" s="73"/>
      <c r="AP34" s="150"/>
      <c r="AQ34" s="218"/>
      <c r="AR34" s="20">
        <f>B34+E34+H34+K34+N34+Q34+T34+W34+Z34+AC34+AF34+AI34+AL34+AO34</f>
        <v>687010</v>
      </c>
      <c r="AS34" s="189">
        <f>D34+G34+J34+M34+P34+S34+V34+Y34+AB34+AE34+AH34+AK34+AN34+AQ34</f>
        <v>1938190.9955200001</v>
      </c>
    </row>
    <row r="35" spans="1:45" x14ac:dyDescent="0.25">
      <c r="A35" s="72" t="s">
        <v>11</v>
      </c>
      <c r="B35" s="3">
        <f t="shared" ref="B35:AS35" si="6">SUM(B31:B34)</f>
        <v>700356</v>
      </c>
      <c r="C35" s="2">
        <f t="shared" si="6"/>
        <v>20.3827</v>
      </c>
      <c r="D35" s="202">
        <f t="shared" si="6"/>
        <v>3555461.31</v>
      </c>
      <c r="E35" s="73">
        <f t="shared" si="6"/>
        <v>638710</v>
      </c>
      <c r="F35" s="74">
        <f t="shared" si="6"/>
        <v>20.3827</v>
      </c>
      <c r="G35" s="218">
        <f t="shared" si="6"/>
        <v>3249481.2500000005</v>
      </c>
      <c r="H35" s="3">
        <f t="shared" si="6"/>
        <v>715551</v>
      </c>
      <c r="I35" s="2">
        <f t="shared" si="6"/>
        <v>20.3827</v>
      </c>
      <c r="J35" s="212">
        <f t="shared" si="6"/>
        <v>3630388.7277599997</v>
      </c>
      <c r="K35" s="73">
        <f t="shared" si="6"/>
        <v>691762</v>
      </c>
      <c r="L35" s="342">
        <f t="shared" si="6"/>
        <v>21.259260000000001</v>
      </c>
      <c r="M35" s="218">
        <f t="shared" si="6"/>
        <v>3663125.3200000003</v>
      </c>
      <c r="N35" s="3">
        <f t="shared" si="6"/>
        <v>0</v>
      </c>
      <c r="O35" s="2">
        <f t="shared" si="6"/>
        <v>19.493839999999999</v>
      </c>
      <c r="P35" s="212">
        <f t="shared" si="6"/>
        <v>0</v>
      </c>
      <c r="Q35" s="73">
        <f t="shared" si="6"/>
        <v>0</v>
      </c>
      <c r="R35" s="74">
        <f t="shared" si="6"/>
        <v>0</v>
      </c>
      <c r="S35" s="218">
        <f t="shared" si="6"/>
        <v>0</v>
      </c>
      <c r="T35" s="3">
        <f t="shared" si="6"/>
        <v>0</v>
      </c>
      <c r="U35" s="2">
        <f t="shared" si="6"/>
        <v>0</v>
      </c>
      <c r="V35" s="212">
        <f t="shared" si="6"/>
        <v>0</v>
      </c>
      <c r="W35" s="73">
        <f t="shared" si="6"/>
        <v>0</v>
      </c>
      <c r="X35" s="74">
        <f t="shared" si="6"/>
        <v>0</v>
      </c>
      <c r="Y35" s="218">
        <f t="shared" si="6"/>
        <v>0</v>
      </c>
      <c r="Z35" s="3">
        <f t="shared" si="6"/>
        <v>0</v>
      </c>
      <c r="AA35" s="2">
        <f t="shared" si="6"/>
        <v>0</v>
      </c>
      <c r="AB35" s="212">
        <f t="shared" si="6"/>
        <v>0</v>
      </c>
      <c r="AC35" s="73">
        <f t="shared" si="6"/>
        <v>0</v>
      </c>
      <c r="AD35" s="74">
        <f t="shared" si="6"/>
        <v>0</v>
      </c>
      <c r="AE35" s="218">
        <f t="shared" si="6"/>
        <v>0</v>
      </c>
      <c r="AF35" s="3">
        <f t="shared" si="6"/>
        <v>0</v>
      </c>
      <c r="AG35" s="2">
        <f t="shared" si="6"/>
        <v>0</v>
      </c>
      <c r="AH35" s="212">
        <f t="shared" si="6"/>
        <v>0</v>
      </c>
      <c r="AI35" s="73"/>
      <c r="AJ35" s="74"/>
      <c r="AK35" s="218"/>
      <c r="AL35" s="20"/>
      <c r="AM35" s="22"/>
      <c r="AN35" s="189"/>
      <c r="AO35" s="73"/>
      <c r="AP35" s="74"/>
      <c r="AQ35" s="218"/>
      <c r="AR35" s="20">
        <f t="shared" si="6"/>
        <v>2746379</v>
      </c>
      <c r="AS35" s="189">
        <f t="shared" si="6"/>
        <v>14098456.607759999</v>
      </c>
    </row>
    <row r="36" spans="1:45" s="191" customFormat="1" x14ac:dyDescent="0.25">
      <c r="A36" s="226" t="s">
        <v>21</v>
      </c>
      <c r="B36" s="364">
        <v>675537.65</v>
      </c>
      <c r="C36" s="365"/>
      <c r="D36" s="366"/>
      <c r="E36" s="410">
        <v>617401.43999999994</v>
      </c>
      <c r="F36" s="411"/>
      <c r="G36" s="412"/>
      <c r="H36" s="364">
        <v>689774.4</v>
      </c>
      <c r="I36" s="365"/>
      <c r="J36" s="366"/>
      <c r="K36" s="410">
        <v>695993.81</v>
      </c>
      <c r="L36" s="411"/>
      <c r="M36" s="412"/>
      <c r="N36" s="364"/>
      <c r="O36" s="365"/>
      <c r="P36" s="366"/>
      <c r="Q36" s="410"/>
      <c r="R36" s="411"/>
      <c r="S36" s="412"/>
      <c r="T36" s="364"/>
      <c r="U36" s="365"/>
      <c r="V36" s="366"/>
      <c r="W36" s="410"/>
      <c r="X36" s="411"/>
      <c r="Y36" s="412"/>
      <c r="Z36" s="364"/>
      <c r="AA36" s="365"/>
      <c r="AB36" s="366"/>
      <c r="AC36" s="410"/>
      <c r="AD36" s="411"/>
      <c r="AE36" s="412"/>
      <c r="AF36" s="364"/>
      <c r="AG36" s="365"/>
      <c r="AH36" s="366"/>
      <c r="AI36" s="410"/>
      <c r="AJ36" s="411"/>
      <c r="AK36" s="412"/>
      <c r="AL36" s="353">
        <f>SUM(AL31:AL34)</f>
        <v>0</v>
      </c>
      <c r="AM36" s="354"/>
      <c r="AN36" s="355"/>
      <c r="AO36" s="410"/>
      <c r="AP36" s="411"/>
      <c r="AQ36" s="412"/>
      <c r="AR36" s="353">
        <f>B36+E36+H36+K36+N36+Q36+T36+W36+Z36+AC36+AF36+AI36+AL36+AO36</f>
        <v>2678707.2999999998</v>
      </c>
      <c r="AS36" s="355"/>
    </row>
    <row r="37" spans="1:45" s="191" customFormat="1" x14ac:dyDescent="0.25">
      <c r="A37" s="226" t="s">
        <v>23</v>
      </c>
      <c r="B37" s="364">
        <f>D35-B36</f>
        <v>2879923.66</v>
      </c>
      <c r="C37" s="365"/>
      <c r="D37" s="366"/>
      <c r="E37" s="410">
        <f>G35-E36</f>
        <v>2632079.8100000005</v>
      </c>
      <c r="F37" s="411"/>
      <c r="G37" s="412"/>
      <c r="H37" s="353">
        <f>J35-H36</f>
        <v>2940614.3277599998</v>
      </c>
      <c r="I37" s="354"/>
      <c r="J37" s="355"/>
      <c r="K37" s="410">
        <f>M35-K36</f>
        <v>2967131.5100000002</v>
      </c>
      <c r="L37" s="411"/>
      <c r="M37" s="412"/>
      <c r="N37" s="353">
        <f>P35-P36</f>
        <v>0</v>
      </c>
      <c r="O37" s="354"/>
      <c r="P37" s="355"/>
      <c r="Q37" s="410">
        <f>S35-S36</f>
        <v>0</v>
      </c>
      <c r="R37" s="411"/>
      <c r="S37" s="412"/>
      <c r="T37" s="353">
        <f>V35-V36</f>
        <v>0</v>
      </c>
      <c r="U37" s="354"/>
      <c r="V37" s="355"/>
      <c r="W37" s="410">
        <f>Y35-Y36</f>
        <v>0</v>
      </c>
      <c r="X37" s="411"/>
      <c r="Y37" s="412"/>
      <c r="Z37" s="353">
        <f>AB35-AB36</f>
        <v>0</v>
      </c>
      <c r="AA37" s="354"/>
      <c r="AB37" s="355"/>
      <c r="AC37" s="410">
        <f>AE35-AE36</f>
        <v>0</v>
      </c>
      <c r="AD37" s="411"/>
      <c r="AE37" s="412"/>
      <c r="AF37" s="353">
        <f>AH35-AH36</f>
        <v>0</v>
      </c>
      <c r="AG37" s="354"/>
      <c r="AH37" s="355"/>
      <c r="AI37" s="410"/>
      <c r="AJ37" s="411"/>
      <c r="AK37" s="412"/>
      <c r="AL37" s="353"/>
      <c r="AM37" s="354"/>
      <c r="AN37" s="355"/>
      <c r="AO37" s="410"/>
      <c r="AP37" s="411"/>
      <c r="AQ37" s="412"/>
      <c r="AR37" s="356">
        <f>AS35-AR36</f>
        <v>11419749.30776</v>
      </c>
      <c r="AS37" s="357"/>
    </row>
    <row r="40" spans="1:45" x14ac:dyDescent="0.25">
      <c r="B40" s="373" t="s">
        <v>99</v>
      </c>
      <c r="C40" s="373"/>
      <c r="D40" s="373"/>
    </row>
    <row r="41" spans="1:45" ht="60" x14ac:dyDescent="0.25">
      <c r="B41" s="174" t="s">
        <v>96</v>
      </c>
      <c r="C41" s="175" t="s">
        <v>95</v>
      </c>
      <c r="D41" s="206" t="s">
        <v>97</v>
      </c>
    </row>
    <row r="42" spans="1:45" x14ac:dyDescent="0.25">
      <c r="B42" s="16">
        <v>2024</v>
      </c>
      <c r="C42" s="7">
        <f>AR8</f>
        <v>7025362</v>
      </c>
      <c r="D42" s="200">
        <f>AS10</f>
        <v>27702897.539999999</v>
      </c>
      <c r="H42" s="190"/>
      <c r="I42" s="190"/>
    </row>
    <row r="43" spans="1:45" x14ac:dyDescent="0.25">
      <c r="B43" s="16">
        <v>2025</v>
      </c>
      <c r="C43" s="7">
        <f>AU22</f>
        <v>7749076</v>
      </c>
      <c r="D43" s="200">
        <f>AV24</f>
        <v>32006441.84</v>
      </c>
      <c r="H43" s="190"/>
      <c r="I43" s="190"/>
    </row>
    <row r="44" spans="1:45" x14ac:dyDescent="0.25">
      <c r="B44" s="16">
        <v>2026</v>
      </c>
      <c r="C44" s="7">
        <f>AR35</f>
        <v>2746379</v>
      </c>
      <c r="D44" s="200">
        <f>AR37</f>
        <v>11419749.30776</v>
      </c>
      <c r="H44" s="190"/>
      <c r="I44" s="190"/>
    </row>
    <row r="45" spans="1:45" x14ac:dyDescent="0.25">
      <c r="H45" s="190"/>
      <c r="I45" s="190"/>
    </row>
  </sheetData>
  <mergeCells count="146">
    <mergeCell ref="AF2:AH2"/>
    <mergeCell ref="AI2:AK2"/>
    <mergeCell ref="AL2:AN2"/>
    <mergeCell ref="AO2:AQ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I10:AK10"/>
    <mergeCell ref="A1:L1"/>
    <mergeCell ref="M1:V1"/>
    <mergeCell ref="A14:L14"/>
    <mergeCell ref="M14:V14"/>
    <mergeCell ref="A28:L28"/>
    <mergeCell ref="M28:V28"/>
    <mergeCell ref="N10:P10"/>
    <mergeCell ref="Q10:S10"/>
    <mergeCell ref="N9:P9"/>
    <mergeCell ref="W9:Y9"/>
    <mergeCell ref="AF9:AH9"/>
    <mergeCell ref="W1:AH1"/>
    <mergeCell ref="AI1:AS1"/>
    <mergeCell ref="B24:D24"/>
    <mergeCell ref="E24:G24"/>
    <mergeCell ref="H24:J24"/>
    <mergeCell ref="K24:M24"/>
    <mergeCell ref="AL23:AN23"/>
    <mergeCell ref="Z23:AB23"/>
    <mergeCell ref="AC23:AE23"/>
    <mergeCell ref="AL15:AN15"/>
    <mergeCell ref="AR2:AS2"/>
    <mergeCell ref="B2:D2"/>
    <mergeCell ref="AO9:AQ9"/>
    <mergeCell ref="T10:V10"/>
    <mergeCell ref="AI9:AK9"/>
    <mergeCell ref="AL9:AN9"/>
    <mergeCell ref="Z9:AB9"/>
    <mergeCell ref="AC9:AE9"/>
    <mergeCell ref="AL10:AN10"/>
    <mergeCell ref="AI28:AS28"/>
    <mergeCell ref="W23:Y23"/>
    <mergeCell ref="AF23:AH23"/>
    <mergeCell ref="Z24:AB24"/>
    <mergeCell ref="AC24:AE24"/>
    <mergeCell ref="AF24:AH24"/>
    <mergeCell ref="AI24:AK24"/>
    <mergeCell ref="AO10:AQ10"/>
    <mergeCell ref="AC10:AE10"/>
    <mergeCell ref="AF10:AH10"/>
    <mergeCell ref="AO23:AQ23"/>
    <mergeCell ref="AO24:AQ24"/>
    <mergeCell ref="AI14:AV14"/>
    <mergeCell ref="Z10:AB10"/>
    <mergeCell ref="AU15:AV15"/>
    <mergeCell ref="W14:AH14"/>
    <mergeCell ref="AI23:AK23"/>
    <mergeCell ref="Q37:S37"/>
    <mergeCell ref="T37:V37"/>
    <mergeCell ref="W37:Y37"/>
    <mergeCell ref="Z37:AB37"/>
    <mergeCell ref="AC37:AE37"/>
    <mergeCell ref="B37:D37"/>
    <mergeCell ref="E37:G37"/>
    <mergeCell ref="H37:J37"/>
    <mergeCell ref="K37:M37"/>
    <mergeCell ref="N37:P37"/>
    <mergeCell ref="AF29:AH29"/>
    <mergeCell ref="AI29:AK29"/>
    <mergeCell ref="AL29:AN29"/>
    <mergeCell ref="N36:P36"/>
    <mergeCell ref="Q36:S36"/>
    <mergeCell ref="Q23:S23"/>
    <mergeCell ref="T9:V9"/>
    <mergeCell ref="AL24:AN24"/>
    <mergeCell ref="AR24:AT24"/>
    <mergeCell ref="AR23:AT23"/>
    <mergeCell ref="W28:AH28"/>
    <mergeCell ref="N24:P24"/>
    <mergeCell ref="Q24:S24"/>
    <mergeCell ref="T24:V24"/>
    <mergeCell ref="W24:Y24"/>
    <mergeCell ref="AR15:AT15"/>
    <mergeCell ref="Z15:AB15"/>
    <mergeCell ref="AC15:AE15"/>
    <mergeCell ref="AF15:AH15"/>
    <mergeCell ref="AI15:AK15"/>
    <mergeCell ref="AO15:AQ15"/>
    <mergeCell ref="T23:V23"/>
    <mergeCell ref="Q15:S15"/>
    <mergeCell ref="T15:V15"/>
    <mergeCell ref="W15:Y15"/>
    <mergeCell ref="N15:P15"/>
    <mergeCell ref="B9:D9"/>
    <mergeCell ref="E9:G9"/>
    <mergeCell ref="H9:J9"/>
    <mergeCell ref="K9:M9"/>
    <mergeCell ref="B23:D23"/>
    <mergeCell ref="E23:G23"/>
    <mergeCell ref="H23:J23"/>
    <mergeCell ref="K23:M23"/>
    <mergeCell ref="N23:P23"/>
    <mergeCell ref="W10:Y10"/>
    <mergeCell ref="E36:G36"/>
    <mergeCell ref="H36:J36"/>
    <mergeCell ref="K36:M36"/>
    <mergeCell ref="B29:D29"/>
    <mergeCell ref="E29:G29"/>
    <mergeCell ref="H29:J29"/>
    <mergeCell ref="K29:M29"/>
    <mergeCell ref="B10:D10"/>
    <mergeCell ref="E10:G10"/>
    <mergeCell ref="H10:J10"/>
    <mergeCell ref="K10:M10"/>
    <mergeCell ref="B15:D15"/>
    <mergeCell ref="E15:G15"/>
    <mergeCell ref="H15:J15"/>
    <mergeCell ref="K15:M15"/>
    <mergeCell ref="AR36:AS36"/>
    <mergeCell ref="AR37:AS37"/>
    <mergeCell ref="B40:D40"/>
    <mergeCell ref="N29:P29"/>
    <mergeCell ref="AF37:AH37"/>
    <mergeCell ref="AI37:AK37"/>
    <mergeCell ref="AL37:AN37"/>
    <mergeCell ref="AO37:AQ37"/>
    <mergeCell ref="T36:V36"/>
    <mergeCell ref="AO36:AQ36"/>
    <mergeCell ref="AF36:AH36"/>
    <mergeCell ref="AI36:AK36"/>
    <mergeCell ref="AL36:AN36"/>
    <mergeCell ref="W36:Y36"/>
    <mergeCell ref="Z36:AB36"/>
    <mergeCell ref="AC36:AE36"/>
    <mergeCell ref="AO29:AQ29"/>
    <mergeCell ref="AR29:AS29"/>
    <mergeCell ref="Q29:S29"/>
    <mergeCell ref="T29:V29"/>
    <mergeCell ref="W29:Y29"/>
    <mergeCell ref="Z29:AB29"/>
    <mergeCell ref="AC29:AE29"/>
    <mergeCell ref="B36:D3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4"/>
  <sheetViews>
    <sheetView tabSelected="1" topLeftCell="E16" workbookViewId="0">
      <selection activeCell="H42" sqref="H42"/>
    </sheetView>
  </sheetViews>
  <sheetFormatPr defaultRowHeight="15" x14ac:dyDescent="0.25"/>
  <cols>
    <col min="1" max="1" width="15.85546875" bestFit="1" customWidth="1"/>
    <col min="2" max="2" width="13.140625" bestFit="1" customWidth="1"/>
    <col min="3" max="3" width="16.42578125" style="191" bestFit="1" customWidth="1"/>
    <col min="4" max="4" width="14.42578125" style="191" bestFit="1" customWidth="1"/>
    <col min="5" max="5" width="13.140625" bestFit="1" customWidth="1"/>
    <col min="6" max="6" width="16.42578125" style="191" bestFit="1" customWidth="1"/>
    <col min="7" max="7" width="14.42578125" style="191" bestFit="1" customWidth="1"/>
    <col min="8" max="8" width="13.140625" bestFit="1" customWidth="1"/>
    <col min="9" max="9" width="16.42578125" style="191" bestFit="1" customWidth="1"/>
    <col min="10" max="10" width="13.140625" style="191" bestFit="1" customWidth="1"/>
    <col min="11" max="11" width="13.140625" bestFit="1" customWidth="1"/>
    <col min="12" max="12" width="16.42578125" style="191" bestFit="1" customWidth="1"/>
    <col min="13" max="13" width="13.140625" style="191" bestFit="1" customWidth="1"/>
    <col min="14" max="14" width="13.140625" bestFit="1" customWidth="1"/>
    <col min="15" max="15" width="16.42578125" style="191" bestFit="1" customWidth="1"/>
    <col min="16" max="16" width="13.140625" style="191" bestFit="1" customWidth="1"/>
    <col min="17" max="17" width="13.140625" bestFit="1" customWidth="1"/>
    <col min="18" max="18" width="16.42578125" style="191" bestFit="1" customWidth="1"/>
    <col min="19" max="19" width="13.140625" style="191" bestFit="1" customWidth="1"/>
    <col min="20" max="20" width="13.140625" bestFit="1" customWidth="1"/>
    <col min="21" max="21" width="16.42578125" style="191" bestFit="1" customWidth="1"/>
    <col min="22" max="22" width="13.140625" style="191" bestFit="1" customWidth="1"/>
    <col min="23" max="23" width="13.140625" bestFit="1" customWidth="1"/>
    <col min="24" max="24" width="16.42578125" style="191" bestFit="1" customWidth="1"/>
    <col min="25" max="25" width="13.140625" style="191" bestFit="1" customWidth="1"/>
    <col min="26" max="26" width="13.140625" bestFit="1" customWidth="1"/>
    <col min="27" max="27" width="16.42578125" style="191" bestFit="1" customWidth="1"/>
    <col min="28" max="28" width="13.140625" style="191" bestFit="1" customWidth="1"/>
    <col min="29" max="29" width="13.140625" bestFit="1" customWidth="1"/>
    <col min="30" max="30" width="16.42578125" style="191" bestFit="1" customWidth="1"/>
    <col min="31" max="31" width="13.140625" style="191" bestFit="1" customWidth="1"/>
    <col min="32" max="32" width="13.140625" bestFit="1" customWidth="1"/>
    <col min="33" max="33" width="16.42578125" style="191" bestFit="1" customWidth="1"/>
    <col min="34" max="34" width="13.140625" style="191" bestFit="1" customWidth="1"/>
    <col min="35" max="35" width="13.140625" bestFit="1" customWidth="1"/>
    <col min="36" max="36" width="16.42578125" style="191" bestFit="1" customWidth="1"/>
    <col min="37" max="37" width="13.140625" style="191" bestFit="1" customWidth="1"/>
    <col min="38" max="38" width="15.5703125" customWidth="1"/>
    <col min="39" max="39" width="18.140625" style="191" customWidth="1"/>
    <col min="40" max="40" width="13.140625" style="191" customWidth="1"/>
    <col min="41" max="41" width="13.140625" bestFit="1" customWidth="1"/>
    <col min="42" max="42" width="18" style="191" customWidth="1"/>
    <col min="43" max="43" width="15.28515625" style="191" customWidth="1"/>
    <col min="44" max="45" width="15.28515625" customWidth="1"/>
    <col min="46" max="46" width="16.28515625" style="191" customWidth="1"/>
    <col min="47" max="47" width="13.140625" bestFit="1" customWidth="1"/>
    <col min="48" max="48" width="16.42578125" style="191" bestFit="1" customWidth="1"/>
    <col min="49" max="50" width="13.140625" bestFit="1" customWidth="1"/>
    <col min="51" max="51" width="14.42578125" style="191" bestFit="1" customWidth="1"/>
  </cols>
  <sheetData>
    <row r="1" spans="1:51" ht="27" thickBot="1" x14ac:dyDescent="0.45">
      <c r="A1" s="386" t="s">
        <v>127</v>
      </c>
      <c r="B1" s="387"/>
      <c r="C1" s="387"/>
      <c r="D1" s="387"/>
      <c r="E1" s="387"/>
      <c r="F1" s="387"/>
      <c r="G1" s="387"/>
      <c r="H1" s="387"/>
      <c r="I1" s="387"/>
      <c r="J1" s="388"/>
      <c r="K1" s="386" t="s">
        <v>34</v>
      </c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8"/>
      <c r="W1" s="386" t="s">
        <v>34</v>
      </c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8"/>
      <c r="AI1" s="386" t="s">
        <v>34</v>
      </c>
      <c r="AJ1" s="387"/>
      <c r="AK1" s="387"/>
      <c r="AL1" s="387"/>
      <c r="AM1" s="387"/>
      <c r="AN1" s="387"/>
      <c r="AO1" s="387"/>
      <c r="AP1" s="387"/>
      <c r="AQ1" s="387"/>
      <c r="AR1" s="387"/>
      <c r="AS1" s="387"/>
      <c r="AT1" s="387"/>
      <c r="AU1" s="387"/>
      <c r="AV1" s="388"/>
    </row>
    <row r="2" spans="1:51" ht="15.75" thickBot="1" x14ac:dyDescent="0.3">
      <c r="A2" s="57" t="s">
        <v>16</v>
      </c>
      <c r="B2" s="469">
        <v>45292</v>
      </c>
      <c r="C2" s="470"/>
      <c r="D2" s="471"/>
      <c r="E2" s="469">
        <v>45323</v>
      </c>
      <c r="F2" s="470"/>
      <c r="G2" s="471"/>
      <c r="H2" s="469">
        <v>45352</v>
      </c>
      <c r="I2" s="470"/>
      <c r="J2" s="471"/>
      <c r="K2" s="469">
        <v>45383</v>
      </c>
      <c r="L2" s="470"/>
      <c r="M2" s="471"/>
      <c r="N2" s="469">
        <v>45413</v>
      </c>
      <c r="O2" s="470"/>
      <c r="P2" s="471"/>
      <c r="Q2" s="469">
        <v>45444</v>
      </c>
      <c r="R2" s="470"/>
      <c r="S2" s="471"/>
      <c r="T2" s="469">
        <v>45474</v>
      </c>
      <c r="U2" s="470"/>
      <c r="V2" s="471"/>
      <c r="W2" s="469">
        <v>45505</v>
      </c>
      <c r="X2" s="470"/>
      <c r="Y2" s="471"/>
      <c r="Z2" s="469">
        <v>45536</v>
      </c>
      <c r="AA2" s="470"/>
      <c r="AB2" s="471"/>
      <c r="AC2" s="469">
        <v>45566</v>
      </c>
      <c r="AD2" s="470"/>
      <c r="AE2" s="471"/>
      <c r="AF2" s="469">
        <v>45597</v>
      </c>
      <c r="AG2" s="470"/>
      <c r="AH2" s="471"/>
      <c r="AI2" s="472" t="s">
        <v>24</v>
      </c>
      <c r="AJ2" s="473"/>
      <c r="AK2" s="473"/>
      <c r="AL2" s="472" t="s">
        <v>38</v>
      </c>
      <c r="AM2" s="473"/>
      <c r="AN2" s="473"/>
      <c r="AO2" s="472" t="s">
        <v>37</v>
      </c>
      <c r="AP2" s="473"/>
      <c r="AQ2" s="473"/>
      <c r="AR2" s="472" t="s">
        <v>36</v>
      </c>
      <c r="AS2" s="473"/>
      <c r="AT2" s="473"/>
      <c r="AU2" s="474" t="s">
        <v>11</v>
      </c>
      <c r="AV2" s="475"/>
    </row>
    <row r="3" spans="1:51" x14ac:dyDescent="0.25">
      <c r="A3" s="58"/>
      <c r="B3" s="58" t="s">
        <v>17</v>
      </c>
      <c r="C3" s="227" t="s">
        <v>19</v>
      </c>
      <c r="D3" s="227" t="s">
        <v>20</v>
      </c>
      <c r="E3" s="58" t="s">
        <v>17</v>
      </c>
      <c r="F3" s="227" t="s">
        <v>19</v>
      </c>
      <c r="G3" s="227" t="s">
        <v>20</v>
      </c>
      <c r="H3" s="58" t="s">
        <v>17</v>
      </c>
      <c r="I3" s="227" t="s">
        <v>19</v>
      </c>
      <c r="J3" s="227" t="s">
        <v>20</v>
      </c>
      <c r="K3" s="58" t="s">
        <v>17</v>
      </c>
      <c r="L3" s="227" t="s">
        <v>19</v>
      </c>
      <c r="M3" s="227" t="s">
        <v>20</v>
      </c>
      <c r="N3" s="58" t="s">
        <v>17</v>
      </c>
      <c r="O3" s="227" t="s">
        <v>19</v>
      </c>
      <c r="P3" s="227" t="s">
        <v>20</v>
      </c>
      <c r="Q3" s="58" t="s">
        <v>17</v>
      </c>
      <c r="R3" s="227" t="s">
        <v>19</v>
      </c>
      <c r="S3" s="227" t="s">
        <v>20</v>
      </c>
      <c r="T3" s="58" t="s">
        <v>17</v>
      </c>
      <c r="U3" s="227" t="s">
        <v>19</v>
      </c>
      <c r="V3" s="227" t="s">
        <v>20</v>
      </c>
      <c r="W3" s="58" t="s">
        <v>17</v>
      </c>
      <c r="X3" s="227" t="s">
        <v>19</v>
      </c>
      <c r="Y3" s="227" t="s">
        <v>20</v>
      </c>
      <c r="Z3" s="58" t="s">
        <v>17</v>
      </c>
      <c r="AA3" s="227" t="s">
        <v>19</v>
      </c>
      <c r="AB3" s="227" t="s">
        <v>20</v>
      </c>
      <c r="AC3" s="58" t="s">
        <v>17</v>
      </c>
      <c r="AD3" s="227" t="s">
        <v>19</v>
      </c>
      <c r="AE3" s="227" t="s">
        <v>20</v>
      </c>
      <c r="AF3" s="58" t="s">
        <v>17</v>
      </c>
      <c r="AG3" s="227" t="s">
        <v>19</v>
      </c>
      <c r="AH3" s="227" t="s">
        <v>20</v>
      </c>
      <c r="AI3" s="58" t="s">
        <v>17</v>
      </c>
      <c r="AJ3" s="227" t="s">
        <v>19</v>
      </c>
      <c r="AK3" s="227" t="s">
        <v>20</v>
      </c>
      <c r="AL3" s="58" t="s">
        <v>17</v>
      </c>
      <c r="AM3" s="227" t="s">
        <v>19</v>
      </c>
      <c r="AN3" s="227" t="s">
        <v>20</v>
      </c>
      <c r="AO3" s="58" t="s">
        <v>17</v>
      </c>
      <c r="AP3" s="227" t="s">
        <v>19</v>
      </c>
      <c r="AQ3" s="227" t="s">
        <v>20</v>
      </c>
      <c r="AR3" s="58" t="s">
        <v>17</v>
      </c>
      <c r="AS3" s="59" t="s">
        <v>19</v>
      </c>
      <c r="AT3" s="227" t="s">
        <v>20</v>
      </c>
      <c r="AU3" s="58" t="s">
        <v>17</v>
      </c>
      <c r="AV3" s="227" t="s">
        <v>18</v>
      </c>
    </row>
    <row r="4" spans="1:51" x14ac:dyDescent="0.25">
      <c r="A4" s="60" t="s">
        <v>12</v>
      </c>
      <c r="B4" s="5">
        <v>34513</v>
      </c>
      <c r="C4" s="199">
        <v>2.4900000000000002</v>
      </c>
      <c r="D4" s="202">
        <v>85937.37</v>
      </c>
      <c r="E4" s="61">
        <v>31706</v>
      </c>
      <c r="F4" s="236">
        <v>2.4900000000000002</v>
      </c>
      <c r="G4" s="230">
        <v>78947.94</v>
      </c>
      <c r="H4" s="5">
        <v>33461</v>
      </c>
      <c r="I4" s="199">
        <v>2.4900000000000002</v>
      </c>
      <c r="J4" s="199">
        <v>83317.89</v>
      </c>
      <c r="K4" s="61">
        <v>33172</v>
      </c>
      <c r="L4" s="236">
        <v>2.4900000000000002</v>
      </c>
      <c r="M4" s="230">
        <v>82598.28</v>
      </c>
      <c r="N4" s="3">
        <v>33914</v>
      </c>
      <c r="O4" s="199">
        <v>2.4900000000000002</v>
      </c>
      <c r="P4" s="213">
        <v>84445.86</v>
      </c>
      <c r="Q4" s="61">
        <v>33120</v>
      </c>
      <c r="R4" s="236">
        <v>2.4900000000000002</v>
      </c>
      <c r="S4" s="230">
        <v>82468.800000000003</v>
      </c>
      <c r="T4" s="3">
        <v>33893</v>
      </c>
      <c r="U4" s="214">
        <v>2.61</v>
      </c>
      <c r="V4" s="212">
        <v>88460.73</v>
      </c>
      <c r="W4" s="61">
        <v>34087</v>
      </c>
      <c r="X4" s="350">
        <v>2.61</v>
      </c>
      <c r="Y4" s="230">
        <v>88967.07</v>
      </c>
      <c r="Z4" s="3">
        <v>32340</v>
      </c>
      <c r="AA4" s="214">
        <v>2.61</v>
      </c>
      <c r="AB4" s="212">
        <v>84407.4</v>
      </c>
      <c r="AC4" s="61">
        <v>34847</v>
      </c>
      <c r="AD4" s="350">
        <v>2.61</v>
      </c>
      <c r="AE4" s="230">
        <v>90950.67</v>
      </c>
      <c r="AF4" s="3">
        <v>34711</v>
      </c>
      <c r="AG4" s="214">
        <v>2.61</v>
      </c>
      <c r="AH4" s="212">
        <v>90595.71</v>
      </c>
      <c r="AI4" s="61">
        <v>11775</v>
      </c>
      <c r="AJ4" s="350">
        <v>2.61</v>
      </c>
      <c r="AK4" s="230">
        <v>30732.75</v>
      </c>
      <c r="AL4" s="20">
        <v>10518</v>
      </c>
      <c r="AM4" s="214">
        <v>2.61</v>
      </c>
      <c r="AN4" s="189">
        <v>27451.98</v>
      </c>
      <c r="AO4" s="61">
        <v>13607</v>
      </c>
      <c r="AP4" s="350">
        <v>2.61</v>
      </c>
      <c r="AQ4" s="230">
        <v>35514.269999999997</v>
      </c>
      <c r="AR4" s="20">
        <v>177464</v>
      </c>
      <c r="AS4" s="21">
        <v>0.12</v>
      </c>
      <c r="AT4" s="189">
        <v>21295.68</v>
      </c>
      <c r="AU4" s="61">
        <f>B4+E4+H4+K4+N4+Q4+T4+W4+Z4+AC4+AF4+AI4+AL4+AO4</f>
        <v>405664</v>
      </c>
      <c r="AV4" s="230">
        <f>D4+G4+J4+M4+P4+S4+V4+Y4+AB4+AE4+AH4+AK4+AN4+AQ4+AT4</f>
        <v>1056092.3999999999</v>
      </c>
    </row>
    <row r="5" spans="1:51" x14ac:dyDescent="0.25">
      <c r="A5" s="60" t="s">
        <v>13</v>
      </c>
      <c r="B5" s="7">
        <v>34593</v>
      </c>
      <c r="C5" s="199">
        <v>7.95</v>
      </c>
      <c r="D5" s="202">
        <v>275014.34999999998</v>
      </c>
      <c r="E5" s="61">
        <v>31699</v>
      </c>
      <c r="F5" s="236">
        <v>7.95</v>
      </c>
      <c r="G5" s="230">
        <v>252007.05</v>
      </c>
      <c r="H5" s="5">
        <v>33524</v>
      </c>
      <c r="I5" s="199">
        <v>7.95</v>
      </c>
      <c r="J5" s="199">
        <v>266515.8</v>
      </c>
      <c r="K5" s="61">
        <v>33155</v>
      </c>
      <c r="L5" s="236">
        <v>7.95</v>
      </c>
      <c r="M5" s="230">
        <v>263582.25</v>
      </c>
      <c r="N5" s="62">
        <v>33911</v>
      </c>
      <c r="O5" s="199">
        <v>7.95</v>
      </c>
      <c r="P5" s="212">
        <v>269592.45</v>
      </c>
      <c r="Q5" s="61">
        <v>33163</v>
      </c>
      <c r="R5" s="236">
        <v>7.95</v>
      </c>
      <c r="S5" s="230">
        <v>263645.84999999998</v>
      </c>
      <c r="T5" s="3">
        <v>33864</v>
      </c>
      <c r="U5" s="198">
        <v>8.32</v>
      </c>
      <c r="V5" s="212">
        <v>281748.47999999998</v>
      </c>
      <c r="W5" s="61">
        <v>34003</v>
      </c>
      <c r="X5" s="236">
        <v>8.32</v>
      </c>
      <c r="Y5" s="230">
        <v>282904.96000000002</v>
      </c>
      <c r="Z5" s="3">
        <v>32985</v>
      </c>
      <c r="AA5" s="198">
        <v>8.32</v>
      </c>
      <c r="AB5" s="212">
        <v>274435.20000000001</v>
      </c>
      <c r="AC5" s="61">
        <v>34930</v>
      </c>
      <c r="AD5" s="236">
        <v>8.32</v>
      </c>
      <c r="AE5" s="230">
        <v>290617.59999999998</v>
      </c>
      <c r="AF5" s="3">
        <v>34832</v>
      </c>
      <c r="AG5" s="198">
        <v>8.32</v>
      </c>
      <c r="AH5" s="212">
        <v>289802.23999999999</v>
      </c>
      <c r="AI5" s="61">
        <v>11775</v>
      </c>
      <c r="AJ5" s="236">
        <v>8.32</v>
      </c>
      <c r="AK5" s="230">
        <v>97968</v>
      </c>
      <c r="AL5" s="20">
        <v>10518</v>
      </c>
      <c r="AM5" s="198">
        <v>8.32</v>
      </c>
      <c r="AN5" s="189">
        <v>87509.759999999995</v>
      </c>
      <c r="AO5" s="61">
        <v>13617</v>
      </c>
      <c r="AP5" s="236">
        <v>8.32</v>
      </c>
      <c r="AQ5" s="230">
        <v>113293.44</v>
      </c>
      <c r="AR5" s="20">
        <v>177594</v>
      </c>
      <c r="AS5" s="21">
        <v>0.37</v>
      </c>
      <c r="AT5" s="189">
        <v>65709.78</v>
      </c>
      <c r="AU5" s="61">
        <f>B5+E5+H5+K5+N5+Q5+T5+W5+Z5+AC5+AF5+AI5+AL5+AO5</f>
        <v>406569</v>
      </c>
      <c r="AV5" s="230">
        <f>D5+G5+J5+M5+P5+S5+V5+Y5+AB5+AE5+AH5+AK5+AN5+AQ5+AT5</f>
        <v>3374347.21</v>
      </c>
    </row>
    <row r="6" spans="1:51" x14ac:dyDescent="0.25">
      <c r="A6" s="60" t="s">
        <v>14</v>
      </c>
      <c r="B6" s="7">
        <v>33602</v>
      </c>
      <c r="C6" s="199">
        <v>7.42</v>
      </c>
      <c r="D6" s="202">
        <v>249326.84</v>
      </c>
      <c r="E6" s="61">
        <v>30882</v>
      </c>
      <c r="F6" s="236">
        <v>7.42</v>
      </c>
      <c r="G6" s="230">
        <v>229144.44</v>
      </c>
      <c r="H6" s="5">
        <v>32633</v>
      </c>
      <c r="I6" s="199">
        <v>7.42</v>
      </c>
      <c r="J6" s="199">
        <v>242136.86</v>
      </c>
      <c r="K6" s="61">
        <v>32205</v>
      </c>
      <c r="L6" s="236">
        <v>7.42</v>
      </c>
      <c r="M6" s="230">
        <v>238961.1</v>
      </c>
      <c r="N6" s="7">
        <v>32812</v>
      </c>
      <c r="O6" s="199">
        <v>7.42</v>
      </c>
      <c r="P6" s="212">
        <v>243465.04</v>
      </c>
      <c r="Q6" s="61">
        <v>32209</v>
      </c>
      <c r="R6" s="236">
        <v>7.42</v>
      </c>
      <c r="S6" s="230">
        <v>238990.78</v>
      </c>
      <c r="T6" s="3">
        <v>32942</v>
      </c>
      <c r="U6" s="198">
        <v>7.76</v>
      </c>
      <c r="V6" s="212">
        <v>255629.92</v>
      </c>
      <c r="W6" s="61">
        <v>33110</v>
      </c>
      <c r="X6" s="236">
        <v>7.76</v>
      </c>
      <c r="Y6" s="230">
        <v>256933.6</v>
      </c>
      <c r="Z6" s="3">
        <v>31058</v>
      </c>
      <c r="AA6" s="198">
        <v>7.76</v>
      </c>
      <c r="AB6" s="212">
        <v>241010.08</v>
      </c>
      <c r="AC6" s="61">
        <v>35088</v>
      </c>
      <c r="AD6" s="236">
        <v>7.76</v>
      </c>
      <c r="AE6" s="230">
        <v>272282.88</v>
      </c>
      <c r="AF6" s="3">
        <v>34361</v>
      </c>
      <c r="AG6" s="198">
        <v>7.76</v>
      </c>
      <c r="AH6" s="212">
        <v>266641.36</v>
      </c>
      <c r="AI6" s="61">
        <v>11524</v>
      </c>
      <c r="AJ6" s="236">
        <v>7.76</v>
      </c>
      <c r="AK6" s="230">
        <v>89426.240000000005</v>
      </c>
      <c r="AL6" s="20">
        <v>10308</v>
      </c>
      <c r="AM6" s="198">
        <v>7.76</v>
      </c>
      <c r="AN6" s="189">
        <v>79990.080000000002</v>
      </c>
      <c r="AO6" s="61">
        <v>13521</v>
      </c>
      <c r="AP6" s="236">
        <v>7.76</v>
      </c>
      <c r="AQ6" s="230">
        <v>104922.96</v>
      </c>
      <c r="AR6" s="20">
        <v>172507</v>
      </c>
      <c r="AS6" s="21">
        <v>0.34</v>
      </c>
      <c r="AT6" s="189">
        <v>58652.38</v>
      </c>
      <c r="AU6" s="61">
        <f>B6+E6+H6+K6+N6+Q6+T6+W6+Z6+AC6+AF6+AI6+AL6+AO6</f>
        <v>396255</v>
      </c>
      <c r="AV6" s="230">
        <f>D6+G6+J6+M6+P6+S6+V6+Y6+AB6+AE6+AH6+AK6+AN6+AQ6+AT6</f>
        <v>3067514.56</v>
      </c>
    </row>
    <row r="7" spans="1:51" x14ac:dyDescent="0.25">
      <c r="A7" s="60" t="s">
        <v>15</v>
      </c>
      <c r="B7" s="7">
        <v>33339</v>
      </c>
      <c r="C7" s="199">
        <v>2.2000000000000002</v>
      </c>
      <c r="D7" s="202">
        <v>73345.8</v>
      </c>
      <c r="E7" s="61">
        <v>30655</v>
      </c>
      <c r="F7" s="236">
        <v>2.2000000000000002</v>
      </c>
      <c r="G7" s="230">
        <v>67441</v>
      </c>
      <c r="H7" s="5">
        <v>32443</v>
      </c>
      <c r="I7" s="199">
        <v>2.2000000000000002</v>
      </c>
      <c r="J7" s="199">
        <v>71374.600000000006</v>
      </c>
      <c r="K7" s="61">
        <v>32036</v>
      </c>
      <c r="L7" s="236">
        <v>2.2000000000000002</v>
      </c>
      <c r="M7" s="230">
        <v>70479.199999999997</v>
      </c>
      <c r="N7" s="3">
        <v>32750</v>
      </c>
      <c r="O7" s="199">
        <v>2.2000000000000002</v>
      </c>
      <c r="P7" s="212">
        <v>72050</v>
      </c>
      <c r="Q7" s="61">
        <v>32396</v>
      </c>
      <c r="R7" s="236">
        <v>2.2000000000000002</v>
      </c>
      <c r="S7" s="230">
        <v>71271.199999999997</v>
      </c>
      <c r="T7" s="3">
        <v>32942</v>
      </c>
      <c r="U7" s="198">
        <v>2.2999999999999998</v>
      </c>
      <c r="V7" s="212">
        <v>75766.600000000006</v>
      </c>
      <c r="W7" s="61">
        <v>32971</v>
      </c>
      <c r="X7" s="236">
        <v>2.2999999999999998</v>
      </c>
      <c r="Y7" s="230">
        <v>75833.3</v>
      </c>
      <c r="Z7" s="3">
        <v>31137</v>
      </c>
      <c r="AA7" s="198">
        <v>2.2999999999999998</v>
      </c>
      <c r="AB7" s="212">
        <v>71615.100000000006</v>
      </c>
      <c r="AC7" s="61">
        <v>34248</v>
      </c>
      <c r="AD7" s="236">
        <v>2.2999999999999998</v>
      </c>
      <c r="AE7" s="230">
        <v>78770.399999999994</v>
      </c>
      <c r="AF7" s="3">
        <v>34279</v>
      </c>
      <c r="AG7" s="198">
        <v>2.2999999999999998</v>
      </c>
      <c r="AH7" s="212">
        <v>78841.7</v>
      </c>
      <c r="AI7" s="61">
        <v>11576</v>
      </c>
      <c r="AJ7" s="236">
        <v>2.2999999999999998</v>
      </c>
      <c r="AK7" s="230">
        <v>26624.799999999999</v>
      </c>
      <c r="AL7" s="20">
        <v>10308</v>
      </c>
      <c r="AM7" s="198">
        <v>2.2999999999999998</v>
      </c>
      <c r="AN7" s="189">
        <v>23708.400000000001</v>
      </c>
      <c r="AO7" s="61">
        <v>13483</v>
      </c>
      <c r="AP7" s="236">
        <v>2.2999999999999998</v>
      </c>
      <c r="AQ7" s="230">
        <v>31010.9</v>
      </c>
      <c r="AR7" s="20">
        <v>171940</v>
      </c>
      <c r="AS7" s="21">
        <v>0.1</v>
      </c>
      <c r="AT7" s="189">
        <v>17194</v>
      </c>
      <c r="AU7" s="61">
        <f>B7+E7+H7+K7+N7+Q7+T7+W7+Z7+AC7+AF7+AI7+AL7+AO7</f>
        <v>394563</v>
      </c>
      <c r="AV7" s="230">
        <f>D7+G7+J7+M7+P7+S7+V7+Y7+AB7+AE7+AH7+AK7+AN7+AQ7+AT7</f>
        <v>905327.00000000012</v>
      </c>
    </row>
    <row r="8" spans="1:51" x14ac:dyDescent="0.25">
      <c r="A8" s="60" t="s">
        <v>11</v>
      </c>
      <c r="B8" s="3">
        <f t="shared" ref="B8:AT8" si="0">SUM(B4:B7)</f>
        <v>136047</v>
      </c>
      <c r="C8" s="212">
        <f t="shared" si="0"/>
        <v>20.059999999999999</v>
      </c>
      <c r="D8" s="202">
        <f t="shared" si="0"/>
        <v>683624.36</v>
      </c>
      <c r="E8" s="61">
        <f t="shared" si="0"/>
        <v>124942</v>
      </c>
      <c r="F8" s="230">
        <f t="shared" si="0"/>
        <v>20.059999999999999</v>
      </c>
      <c r="G8" s="230">
        <f t="shared" si="0"/>
        <v>627540.42999999993</v>
      </c>
      <c r="H8" s="3">
        <f t="shared" si="0"/>
        <v>132061</v>
      </c>
      <c r="I8" s="212">
        <f t="shared" si="0"/>
        <v>20.059999999999999</v>
      </c>
      <c r="J8" s="212">
        <f t="shared" si="0"/>
        <v>663345.15</v>
      </c>
      <c r="K8" s="61">
        <f t="shared" si="0"/>
        <v>130568</v>
      </c>
      <c r="L8" s="230">
        <f t="shared" si="0"/>
        <v>20.059999999999999</v>
      </c>
      <c r="M8" s="230">
        <f t="shared" si="0"/>
        <v>655620.82999999996</v>
      </c>
      <c r="N8" s="3">
        <f t="shared" si="0"/>
        <v>133387</v>
      </c>
      <c r="O8" s="212">
        <f t="shared" si="0"/>
        <v>20.059999999999999</v>
      </c>
      <c r="P8" s="212">
        <f t="shared" si="0"/>
        <v>669553.35</v>
      </c>
      <c r="Q8" s="61">
        <f t="shared" si="0"/>
        <v>130888</v>
      </c>
      <c r="R8" s="230">
        <f t="shared" si="0"/>
        <v>20.059999999999999</v>
      </c>
      <c r="S8" s="230">
        <f t="shared" si="0"/>
        <v>656376.62999999989</v>
      </c>
      <c r="T8" s="3">
        <f t="shared" si="0"/>
        <v>133641</v>
      </c>
      <c r="U8" s="212">
        <f t="shared" si="0"/>
        <v>20.99</v>
      </c>
      <c r="V8" s="212">
        <f t="shared" si="0"/>
        <v>701605.73</v>
      </c>
      <c r="W8" s="61">
        <f t="shared" si="0"/>
        <v>134171</v>
      </c>
      <c r="X8" s="230">
        <f t="shared" si="0"/>
        <v>20.99</v>
      </c>
      <c r="Y8" s="230">
        <f t="shared" si="0"/>
        <v>704638.93</v>
      </c>
      <c r="Z8" s="3">
        <f t="shared" si="0"/>
        <v>127520</v>
      </c>
      <c r="AA8" s="212">
        <f t="shared" si="0"/>
        <v>20.99</v>
      </c>
      <c r="AB8" s="212">
        <f t="shared" si="0"/>
        <v>671467.77999999991</v>
      </c>
      <c r="AC8" s="61">
        <f t="shared" si="0"/>
        <v>139113</v>
      </c>
      <c r="AD8" s="230">
        <f t="shared" si="0"/>
        <v>20.99</v>
      </c>
      <c r="AE8" s="230">
        <f t="shared" si="0"/>
        <v>732621.54999999993</v>
      </c>
      <c r="AF8" s="3">
        <f t="shared" si="0"/>
        <v>138183</v>
      </c>
      <c r="AG8" s="212">
        <f t="shared" si="0"/>
        <v>20.99</v>
      </c>
      <c r="AH8" s="212">
        <f t="shared" si="0"/>
        <v>725881.01</v>
      </c>
      <c r="AI8" s="61">
        <f t="shared" si="0"/>
        <v>46650</v>
      </c>
      <c r="AJ8" s="230">
        <f t="shared" si="0"/>
        <v>20.99</v>
      </c>
      <c r="AK8" s="230">
        <f t="shared" si="0"/>
        <v>244751.78999999998</v>
      </c>
      <c r="AL8" s="20">
        <f t="shared" si="0"/>
        <v>41652</v>
      </c>
      <c r="AM8" s="189">
        <f t="shared" si="0"/>
        <v>20.99</v>
      </c>
      <c r="AN8" s="189">
        <f t="shared" si="0"/>
        <v>218660.22</v>
      </c>
      <c r="AO8" s="61">
        <f t="shared" si="0"/>
        <v>54228</v>
      </c>
      <c r="AP8" s="230">
        <f t="shared" si="0"/>
        <v>20.99</v>
      </c>
      <c r="AQ8" s="230">
        <f t="shared" si="0"/>
        <v>284741.57</v>
      </c>
      <c r="AR8" s="20">
        <f t="shared" si="0"/>
        <v>699505</v>
      </c>
      <c r="AS8" s="22">
        <f t="shared" si="0"/>
        <v>0.93</v>
      </c>
      <c r="AT8" s="189">
        <f t="shared" si="0"/>
        <v>162851.84</v>
      </c>
      <c r="AU8" s="61">
        <f>B8+E8+H8+K8+N8+Q8+T8+W8+Z8+AC8+AF8+AI8+AL8+AO8</f>
        <v>1603051</v>
      </c>
      <c r="AV8" s="230">
        <f>SUM(AV4:AV7)</f>
        <v>8403281.1699999999</v>
      </c>
    </row>
    <row r="9" spans="1:51" s="191" customFormat="1" x14ac:dyDescent="0.25">
      <c r="A9" s="239" t="s">
        <v>35</v>
      </c>
      <c r="B9" s="364"/>
      <c r="C9" s="365"/>
      <c r="D9" s="366"/>
      <c r="E9" s="453"/>
      <c r="F9" s="454"/>
      <c r="G9" s="455"/>
      <c r="H9" s="364"/>
      <c r="I9" s="365"/>
      <c r="J9" s="366"/>
      <c r="K9" s="453"/>
      <c r="L9" s="454"/>
      <c r="M9" s="455"/>
      <c r="N9" s="364"/>
      <c r="O9" s="365"/>
      <c r="P9" s="366"/>
      <c r="Q9" s="453">
        <v>318.72000000000003</v>
      </c>
      <c r="R9" s="454"/>
      <c r="S9" s="455"/>
      <c r="T9" s="364"/>
      <c r="U9" s="365"/>
      <c r="V9" s="366"/>
      <c r="W9" s="453"/>
      <c r="X9" s="454"/>
      <c r="Y9" s="455"/>
      <c r="Z9" s="364"/>
      <c r="AA9" s="365"/>
      <c r="AB9" s="366"/>
      <c r="AC9" s="453"/>
      <c r="AD9" s="454"/>
      <c r="AE9" s="455"/>
      <c r="AF9" s="364"/>
      <c r="AG9" s="365"/>
      <c r="AH9" s="366"/>
      <c r="AI9" s="453"/>
      <c r="AJ9" s="454"/>
      <c r="AK9" s="455"/>
      <c r="AL9" s="364"/>
      <c r="AM9" s="365"/>
      <c r="AN9" s="366"/>
      <c r="AO9" s="453">
        <v>20931.509999999998</v>
      </c>
      <c r="AP9" s="454"/>
      <c r="AQ9" s="455"/>
      <c r="AR9" s="364"/>
      <c r="AS9" s="365"/>
      <c r="AT9" s="366"/>
      <c r="AU9" s="230" t="s">
        <v>22</v>
      </c>
      <c r="AV9" s="230">
        <f>D9+G9+J9+M9+P9+Q9+V9+Y9+AB9+AE9+AH9+AK9+AN9+AO9</f>
        <v>21250.23</v>
      </c>
    </row>
    <row r="10" spans="1:51" s="191" customFormat="1" x14ac:dyDescent="0.25">
      <c r="A10" s="239" t="s">
        <v>23</v>
      </c>
      <c r="B10" s="364">
        <f>D8-D9</f>
        <v>683624.36</v>
      </c>
      <c r="C10" s="365"/>
      <c r="D10" s="366"/>
      <c r="E10" s="453">
        <f>G8-G9</f>
        <v>627540.42999999993</v>
      </c>
      <c r="F10" s="454"/>
      <c r="G10" s="455"/>
      <c r="H10" s="353">
        <f>J8-J9</f>
        <v>663345.15</v>
      </c>
      <c r="I10" s="354"/>
      <c r="J10" s="355"/>
      <c r="K10" s="453">
        <f>M8-M9</f>
        <v>655620.82999999996</v>
      </c>
      <c r="L10" s="454"/>
      <c r="M10" s="455"/>
      <c r="N10" s="353">
        <f>P8-P9</f>
        <v>669553.35</v>
      </c>
      <c r="O10" s="354"/>
      <c r="P10" s="355"/>
      <c r="Q10" s="453">
        <f>S8-Q9</f>
        <v>656057.90999999992</v>
      </c>
      <c r="R10" s="454"/>
      <c r="S10" s="455"/>
      <c r="T10" s="353">
        <f>V8-V9</f>
        <v>701605.73</v>
      </c>
      <c r="U10" s="354"/>
      <c r="V10" s="355"/>
      <c r="W10" s="453">
        <f>Y8-Y9</f>
        <v>704638.93</v>
      </c>
      <c r="X10" s="454"/>
      <c r="Y10" s="455"/>
      <c r="Z10" s="353">
        <f>AB8-AB9</f>
        <v>671467.77999999991</v>
      </c>
      <c r="AA10" s="354"/>
      <c r="AB10" s="355"/>
      <c r="AC10" s="453">
        <f>AE8-AE9</f>
        <v>732621.54999999993</v>
      </c>
      <c r="AD10" s="454"/>
      <c r="AE10" s="455"/>
      <c r="AF10" s="353">
        <f>AH8-AH9</f>
        <v>725881.01</v>
      </c>
      <c r="AG10" s="354"/>
      <c r="AH10" s="355"/>
      <c r="AI10" s="453">
        <f>AK8-AK9</f>
        <v>244751.78999999998</v>
      </c>
      <c r="AJ10" s="454"/>
      <c r="AK10" s="455"/>
      <c r="AL10" s="353">
        <f>AN8-AN9</f>
        <v>218660.22</v>
      </c>
      <c r="AM10" s="354"/>
      <c r="AN10" s="355"/>
      <c r="AO10" s="453">
        <f>AQ8-AO9</f>
        <v>263810.06</v>
      </c>
      <c r="AP10" s="454"/>
      <c r="AQ10" s="455"/>
      <c r="AR10" s="353">
        <f>AT8</f>
        <v>162851.84</v>
      </c>
      <c r="AS10" s="354"/>
      <c r="AT10" s="355"/>
      <c r="AU10" s="236"/>
      <c r="AV10" s="236">
        <f>B10+E10+H10+K10+N10+Q10+T10+W10+Z10+AC10+AF10+AI10+AL10+AO10</f>
        <v>8219179.0999999987</v>
      </c>
    </row>
    <row r="11" spans="1:51" x14ac:dyDescent="0.25">
      <c r="D11" s="204"/>
      <c r="E11" s="1"/>
      <c r="F11" s="204"/>
      <c r="G11" s="204"/>
      <c r="H11" s="1"/>
      <c r="I11" s="204"/>
      <c r="J11" s="204"/>
      <c r="K11" s="1"/>
      <c r="L11" s="204"/>
      <c r="M11" s="204"/>
      <c r="N11" s="1"/>
      <c r="O11" s="204"/>
      <c r="P11" s="204"/>
      <c r="Q11" s="1"/>
      <c r="R11" s="204"/>
      <c r="S11" s="204"/>
      <c r="T11" s="1"/>
      <c r="U11" s="204"/>
      <c r="V11" s="204"/>
      <c r="W11" s="1"/>
      <c r="X11" s="204"/>
      <c r="Y11" s="204"/>
      <c r="Z11" s="1"/>
      <c r="AA11" s="204"/>
      <c r="AB11" s="204"/>
      <c r="AC11" s="1"/>
      <c r="AD11" s="204"/>
      <c r="AE11" s="204"/>
      <c r="AF11" s="1"/>
      <c r="AG11" s="204"/>
      <c r="AH11" s="204"/>
      <c r="AI11" s="1"/>
      <c r="AJ11" s="204"/>
      <c r="AK11" s="204"/>
      <c r="AL11" s="1"/>
      <c r="AM11" s="204"/>
      <c r="AN11" s="204"/>
      <c r="AO11" s="1"/>
      <c r="AP11" s="204"/>
      <c r="AQ11" s="204"/>
      <c r="AR11" s="1"/>
      <c r="AS11" s="1"/>
      <c r="AT11" s="204"/>
      <c r="AU11" s="35"/>
      <c r="AV11" s="214"/>
    </row>
    <row r="12" spans="1:51" x14ac:dyDescent="0.25">
      <c r="D12" s="204"/>
      <c r="E12" s="1"/>
      <c r="F12" s="204"/>
      <c r="G12" s="204"/>
      <c r="H12" s="1"/>
      <c r="I12" s="204"/>
      <c r="J12" s="204"/>
      <c r="K12" s="1"/>
      <c r="L12" s="204"/>
      <c r="M12" s="204"/>
      <c r="N12" s="1"/>
      <c r="O12" s="204"/>
      <c r="P12" s="204"/>
      <c r="Q12" s="1"/>
      <c r="R12" s="204"/>
      <c r="S12" s="204"/>
      <c r="T12" s="1"/>
      <c r="U12" s="204"/>
      <c r="V12" s="204"/>
      <c r="W12" s="1"/>
      <c r="X12" s="204"/>
      <c r="Y12" s="204"/>
      <c r="Z12" s="1"/>
      <c r="AA12" s="204"/>
      <c r="AB12" s="204"/>
      <c r="AC12" s="1"/>
      <c r="AD12" s="204"/>
      <c r="AE12" s="204"/>
      <c r="AF12" s="1"/>
      <c r="AG12" s="204"/>
      <c r="AH12" s="204"/>
      <c r="AI12" s="1"/>
      <c r="AJ12" s="204"/>
      <c r="AK12" s="204"/>
      <c r="AL12" s="1"/>
      <c r="AM12" s="204"/>
      <c r="AN12" s="204"/>
      <c r="AO12" s="1"/>
      <c r="AP12" s="204"/>
      <c r="AQ12" s="204"/>
      <c r="AR12" s="1"/>
      <c r="AS12" s="1"/>
      <c r="AT12" s="204"/>
      <c r="AU12" s="1"/>
      <c r="AV12" s="204"/>
    </row>
    <row r="13" spans="1:51" ht="15.75" thickBot="1" x14ac:dyDescent="0.3">
      <c r="D13" s="204"/>
      <c r="E13" s="1"/>
      <c r="F13" s="204"/>
      <c r="G13" s="204"/>
      <c r="H13" s="1"/>
      <c r="I13" s="204"/>
      <c r="J13" s="204"/>
      <c r="K13" s="1"/>
      <c r="L13" s="204"/>
      <c r="M13" s="204"/>
      <c r="N13" s="1"/>
      <c r="O13" s="204"/>
      <c r="P13" s="204"/>
      <c r="Q13" s="1"/>
      <c r="R13" s="204"/>
      <c r="S13" s="204"/>
      <c r="T13" s="1"/>
      <c r="U13" s="204"/>
      <c r="V13" s="204"/>
      <c r="W13" s="1"/>
      <c r="X13" s="204"/>
      <c r="Y13" s="204"/>
      <c r="Z13" s="1"/>
      <c r="AA13" s="204"/>
      <c r="AB13" s="204"/>
      <c r="AC13" s="1"/>
      <c r="AD13" s="204"/>
      <c r="AE13" s="204"/>
      <c r="AF13" s="1"/>
      <c r="AG13" s="204"/>
      <c r="AH13" s="204"/>
      <c r="AI13" s="1"/>
      <c r="AJ13" s="204"/>
      <c r="AK13" s="204"/>
      <c r="AL13" s="1"/>
      <c r="AM13" s="204"/>
      <c r="AN13" s="204"/>
      <c r="AO13" s="1"/>
      <c r="AP13" s="204"/>
      <c r="AQ13" s="204"/>
      <c r="AR13" s="1"/>
      <c r="AS13" s="1"/>
      <c r="AT13" s="204"/>
      <c r="AU13" s="1"/>
      <c r="AV13" s="204"/>
    </row>
    <row r="14" spans="1:51" ht="27" thickBot="1" x14ac:dyDescent="0.45">
      <c r="A14" s="386" t="s">
        <v>138</v>
      </c>
      <c r="B14" s="387"/>
      <c r="C14" s="387"/>
      <c r="D14" s="387"/>
      <c r="E14" s="387"/>
      <c r="F14" s="387"/>
      <c r="G14" s="387"/>
      <c r="H14" s="387"/>
      <c r="I14" s="387"/>
      <c r="J14" s="388"/>
      <c r="K14" s="386" t="s">
        <v>42</v>
      </c>
      <c r="L14" s="387"/>
      <c r="M14" s="387"/>
      <c r="N14" s="387"/>
      <c r="O14" s="387"/>
      <c r="P14" s="387"/>
      <c r="Q14" s="387"/>
      <c r="R14" s="387"/>
      <c r="S14" s="387"/>
      <c r="T14" s="387"/>
      <c r="U14" s="387"/>
      <c r="V14" s="388"/>
      <c r="W14" s="386" t="s">
        <v>42</v>
      </c>
      <c r="X14" s="387"/>
      <c r="Y14" s="387"/>
      <c r="Z14" s="387"/>
      <c r="AA14" s="387"/>
      <c r="AB14" s="387"/>
      <c r="AC14" s="387"/>
      <c r="AD14" s="387"/>
      <c r="AE14" s="387"/>
      <c r="AF14" s="387"/>
      <c r="AG14" s="387"/>
      <c r="AH14" s="388"/>
      <c r="AI14" s="386" t="s">
        <v>42</v>
      </c>
      <c r="AJ14" s="387"/>
      <c r="AK14" s="387"/>
      <c r="AL14" s="387"/>
      <c r="AM14" s="387"/>
      <c r="AN14" s="387"/>
      <c r="AO14" s="387"/>
      <c r="AP14" s="387"/>
      <c r="AQ14" s="387"/>
      <c r="AR14" s="387"/>
      <c r="AS14" s="387"/>
      <c r="AT14" s="387"/>
      <c r="AU14" s="387"/>
      <c r="AV14" s="387"/>
      <c r="AW14" s="387"/>
      <c r="AX14" s="387"/>
      <c r="AY14" s="388"/>
    </row>
    <row r="15" spans="1:51" ht="15.75" thickBot="1" x14ac:dyDescent="0.3">
      <c r="A15" s="64" t="s">
        <v>16</v>
      </c>
      <c r="B15" s="466" t="s">
        <v>39</v>
      </c>
      <c r="C15" s="467"/>
      <c r="D15" s="468"/>
      <c r="E15" s="466" t="s">
        <v>119</v>
      </c>
      <c r="F15" s="467"/>
      <c r="G15" s="468"/>
      <c r="H15" s="462" t="s">
        <v>1</v>
      </c>
      <c r="I15" s="463"/>
      <c r="J15" s="464"/>
      <c r="K15" s="462" t="s">
        <v>2</v>
      </c>
      <c r="L15" s="463"/>
      <c r="M15" s="464"/>
      <c r="N15" s="462" t="s">
        <v>3</v>
      </c>
      <c r="O15" s="463"/>
      <c r="P15" s="464"/>
      <c r="Q15" s="462" t="s">
        <v>4</v>
      </c>
      <c r="R15" s="463"/>
      <c r="S15" s="464"/>
      <c r="T15" s="462" t="s">
        <v>5</v>
      </c>
      <c r="U15" s="463"/>
      <c r="V15" s="464"/>
      <c r="W15" s="462" t="s">
        <v>6</v>
      </c>
      <c r="X15" s="463"/>
      <c r="Y15" s="464"/>
      <c r="Z15" s="462" t="s">
        <v>7</v>
      </c>
      <c r="AA15" s="463"/>
      <c r="AB15" s="464"/>
      <c r="AC15" s="462" t="s">
        <v>8</v>
      </c>
      <c r="AD15" s="463"/>
      <c r="AE15" s="464"/>
      <c r="AF15" s="462" t="s">
        <v>9</v>
      </c>
      <c r="AG15" s="463"/>
      <c r="AH15" s="464"/>
      <c r="AI15" s="462" t="s">
        <v>10</v>
      </c>
      <c r="AJ15" s="463"/>
      <c r="AK15" s="464"/>
      <c r="AL15" s="462" t="s">
        <v>92</v>
      </c>
      <c r="AM15" s="463"/>
      <c r="AN15" s="463"/>
      <c r="AO15" s="462" t="s">
        <v>107</v>
      </c>
      <c r="AP15" s="463"/>
      <c r="AQ15" s="463"/>
      <c r="AR15" s="462" t="s">
        <v>108</v>
      </c>
      <c r="AS15" s="463"/>
      <c r="AT15" s="463"/>
      <c r="AU15" s="462" t="s">
        <v>40</v>
      </c>
      <c r="AV15" s="463"/>
      <c r="AW15" s="464"/>
      <c r="AX15" s="462" t="s">
        <v>11</v>
      </c>
      <c r="AY15" s="465"/>
    </row>
    <row r="16" spans="1:51" x14ac:dyDescent="0.25">
      <c r="A16" s="65"/>
      <c r="B16" s="65" t="s">
        <v>17</v>
      </c>
      <c r="C16" s="228" t="s">
        <v>19</v>
      </c>
      <c r="D16" s="228" t="s">
        <v>20</v>
      </c>
      <c r="E16" s="65" t="s">
        <v>17</v>
      </c>
      <c r="F16" s="228" t="s">
        <v>19</v>
      </c>
      <c r="G16" s="228" t="s">
        <v>20</v>
      </c>
      <c r="H16" s="65" t="s">
        <v>17</v>
      </c>
      <c r="I16" s="228" t="s">
        <v>19</v>
      </c>
      <c r="J16" s="228" t="s">
        <v>20</v>
      </c>
      <c r="K16" s="65" t="s">
        <v>17</v>
      </c>
      <c r="L16" s="228" t="s">
        <v>19</v>
      </c>
      <c r="M16" s="228" t="s">
        <v>20</v>
      </c>
      <c r="N16" s="65" t="s">
        <v>17</v>
      </c>
      <c r="O16" s="228" t="s">
        <v>19</v>
      </c>
      <c r="P16" s="228" t="s">
        <v>20</v>
      </c>
      <c r="Q16" s="65" t="s">
        <v>17</v>
      </c>
      <c r="R16" s="228" t="s">
        <v>19</v>
      </c>
      <c r="S16" s="228" t="s">
        <v>20</v>
      </c>
      <c r="T16" s="65" t="s">
        <v>17</v>
      </c>
      <c r="U16" s="228" t="s">
        <v>19</v>
      </c>
      <c r="V16" s="228" t="s">
        <v>20</v>
      </c>
      <c r="W16" s="65" t="s">
        <v>17</v>
      </c>
      <c r="X16" s="228" t="s">
        <v>19</v>
      </c>
      <c r="Y16" s="228" t="s">
        <v>20</v>
      </c>
      <c r="Z16" s="65" t="s">
        <v>17</v>
      </c>
      <c r="AA16" s="228" t="s">
        <v>19</v>
      </c>
      <c r="AB16" s="228" t="s">
        <v>20</v>
      </c>
      <c r="AC16" s="65" t="s">
        <v>17</v>
      </c>
      <c r="AD16" s="228" t="s">
        <v>19</v>
      </c>
      <c r="AE16" s="228" t="s">
        <v>20</v>
      </c>
      <c r="AF16" s="65" t="s">
        <v>17</v>
      </c>
      <c r="AG16" s="228" t="s">
        <v>19</v>
      </c>
      <c r="AH16" s="228" t="s">
        <v>20</v>
      </c>
      <c r="AI16" s="65" t="s">
        <v>17</v>
      </c>
      <c r="AJ16" s="228" t="s">
        <v>19</v>
      </c>
      <c r="AK16" s="228" t="s">
        <v>20</v>
      </c>
      <c r="AL16" s="65" t="s">
        <v>17</v>
      </c>
      <c r="AM16" s="228" t="s">
        <v>19</v>
      </c>
      <c r="AN16" s="228" t="s">
        <v>20</v>
      </c>
      <c r="AO16" s="65" t="s">
        <v>17</v>
      </c>
      <c r="AP16" s="228" t="s">
        <v>19</v>
      </c>
      <c r="AQ16" s="228" t="s">
        <v>20</v>
      </c>
      <c r="AR16" s="65" t="s">
        <v>17</v>
      </c>
      <c r="AS16" s="66" t="s">
        <v>19</v>
      </c>
      <c r="AT16" s="228" t="s">
        <v>20</v>
      </c>
      <c r="AU16" s="65" t="s">
        <v>17</v>
      </c>
      <c r="AV16" s="228" t="s">
        <v>19</v>
      </c>
      <c r="AW16" s="66" t="s">
        <v>20</v>
      </c>
      <c r="AX16" s="65" t="s">
        <v>17</v>
      </c>
      <c r="AY16" s="238" t="s">
        <v>18</v>
      </c>
    </row>
    <row r="17" spans="1:51" x14ac:dyDescent="0.25">
      <c r="A17" s="67" t="s">
        <v>12</v>
      </c>
      <c r="B17" s="5">
        <v>9212</v>
      </c>
      <c r="C17" s="214">
        <v>2.61</v>
      </c>
      <c r="D17" s="199">
        <v>24043.32</v>
      </c>
      <c r="E17" s="68">
        <v>27359</v>
      </c>
      <c r="F17" s="349">
        <v>2.61</v>
      </c>
      <c r="G17" s="231">
        <v>71406.990000000005</v>
      </c>
      <c r="H17" s="20">
        <v>33687</v>
      </c>
      <c r="I17" s="214">
        <v>2.61</v>
      </c>
      <c r="J17" s="189">
        <v>87923.07</v>
      </c>
      <c r="K17" s="70">
        <v>36747</v>
      </c>
      <c r="L17" s="349">
        <v>2.61</v>
      </c>
      <c r="M17" s="232">
        <v>95909.67</v>
      </c>
      <c r="N17" s="20">
        <v>35961</v>
      </c>
      <c r="O17" s="214">
        <v>2.61</v>
      </c>
      <c r="P17" s="189">
        <v>93858.21</v>
      </c>
      <c r="Q17" s="68">
        <v>37780</v>
      </c>
      <c r="R17" s="349">
        <v>2.61</v>
      </c>
      <c r="S17" s="232">
        <v>98605.8</v>
      </c>
      <c r="T17" s="20">
        <v>37012</v>
      </c>
      <c r="U17" s="214">
        <v>2.61</v>
      </c>
      <c r="V17" s="189">
        <v>96601.32</v>
      </c>
      <c r="W17" s="70">
        <v>37444</v>
      </c>
      <c r="X17" s="349">
        <v>2.61</v>
      </c>
      <c r="Y17" s="231">
        <v>97728.84</v>
      </c>
      <c r="Z17" s="20">
        <v>38129</v>
      </c>
      <c r="AA17" s="214">
        <v>2.61</v>
      </c>
      <c r="AB17" s="189">
        <v>99516.69</v>
      </c>
      <c r="AC17" s="68">
        <v>37875</v>
      </c>
      <c r="AD17" s="349">
        <v>2.74</v>
      </c>
      <c r="AE17" s="231">
        <v>103777.5</v>
      </c>
      <c r="AF17" s="20">
        <v>37952</v>
      </c>
      <c r="AG17" s="214">
        <v>2.74</v>
      </c>
      <c r="AH17" s="189">
        <v>103988.48</v>
      </c>
      <c r="AI17" s="68">
        <v>38429</v>
      </c>
      <c r="AJ17" s="349">
        <v>2.74</v>
      </c>
      <c r="AK17" s="234">
        <v>105295.46</v>
      </c>
      <c r="AL17" s="20">
        <v>12501</v>
      </c>
      <c r="AM17" s="214">
        <v>2.74</v>
      </c>
      <c r="AN17" s="189">
        <v>34252.74</v>
      </c>
      <c r="AO17" s="68">
        <v>8904</v>
      </c>
      <c r="AP17" s="349">
        <v>2.74</v>
      </c>
      <c r="AQ17" s="231">
        <v>24396.959999999999</v>
      </c>
      <c r="AR17" s="20">
        <v>17252</v>
      </c>
      <c r="AS17" s="35">
        <v>2.74</v>
      </c>
      <c r="AT17" s="189">
        <f>AR17*AS17</f>
        <v>47270.48</v>
      </c>
      <c r="AU17" s="68">
        <v>293331</v>
      </c>
      <c r="AV17" s="234">
        <v>0.13</v>
      </c>
      <c r="AW17" s="69">
        <v>38133.03</v>
      </c>
      <c r="AX17" s="20">
        <f>B17+E17+H17+K17+N17+Q17+T17+W17+Z17+AC17+AF17+AI17+AO17+AL17+AR17</f>
        <v>446244</v>
      </c>
      <c r="AY17" s="189">
        <f>D17+G17+J17+M17+P17+S17+V17+Y17+AB17+AE17+AH17+AK17+AQ17+AW17+AN17+AT17</f>
        <v>1222708.5599999998</v>
      </c>
    </row>
    <row r="18" spans="1:51" x14ac:dyDescent="0.25">
      <c r="A18" s="67" t="s">
        <v>13</v>
      </c>
      <c r="B18" s="7">
        <v>9246</v>
      </c>
      <c r="C18" s="198">
        <v>8.32</v>
      </c>
      <c r="D18" s="199">
        <v>76926.720000000001</v>
      </c>
      <c r="E18" s="68">
        <v>27553</v>
      </c>
      <c r="F18" s="232">
        <v>8.32</v>
      </c>
      <c r="G18" s="231">
        <v>229240.95999999999</v>
      </c>
      <c r="H18" s="20">
        <v>33917</v>
      </c>
      <c r="I18" s="198">
        <v>8.32</v>
      </c>
      <c r="J18" s="189">
        <v>282189.44</v>
      </c>
      <c r="K18" s="70">
        <v>36903</v>
      </c>
      <c r="L18" s="232">
        <v>8.32</v>
      </c>
      <c r="M18" s="232">
        <v>307032.96000000002</v>
      </c>
      <c r="N18" s="20">
        <v>35927</v>
      </c>
      <c r="O18" s="198">
        <v>8.32</v>
      </c>
      <c r="P18" s="189">
        <v>298912.64000000001</v>
      </c>
      <c r="Q18" s="71">
        <v>37659</v>
      </c>
      <c r="R18" s="232">
        <v>8.32</v>
      </c>
      <c r="S18" s="232">
        <v>313322.88</v>
      </c>
      <c r="T18" s="20">
        <v>37059</v>
      </c>
      <c r="U18" s="198">
        <v>8.32</v>
      </c>
      <c r="V18" s="189">
        <v>308330.88</v>
      </c>
      <c r="W18" s="70">
        <v>37546</v>
      </c>
      <c r="X18" s="232">
        <v>8.32</v>
      </c>
      <c r="Y18" s="231">
        <v>312382.71999999997</v>
      </c>
      <c r="Z18" s="20">
        <v>38127</v>
      </c>
      <c r="AA18" s="198">
        <v>8.32</v>
      </c>
      <c r="AB18" s="189">
        <v>317216.64000000001</v>
      </c>
      <c r="AC18" s="68">
        <v>38153</v>
      </c>
      <c r="AD18" s="232">
        <v>8.7200000000000006</v>
      </c>
      <c r="AE18" s="231">
        <v>332694.15999999997</v>
      </c>
      <c r="AF18" s="20">
        <v>37858</v>
      </c>
      <c r="AG18" s="198">
        <v>8.7200000000000006</v>
      </c>
      <c r="AH18" s="189">
        <v>330121.76</v>
      </c>
      <c r="AI18" s="68">
        <v>38618</v>
      </c>
      <c r="AJ18" s="232">
        <v>8.7200000000000006</v>
      </c>
      <c r="AK18" s="231">
        <v>336748.96</v>
      </c>
      <c r="AL18" s="20">
        <v>11957</v>
      </c>
      <c r="AM18" s="198">
        <v>8.7200000000000006</v>
      </c>
      <c r="AN18" s="189">
        <v>104265.04</v>
      </c>
      <c r="AO18" s="68">
        <v>8887</v>
      </c>
      <c r="AP18" s="232">
        <v>8.7200000000000006</v>
      </c>
      <c r="AQ18" s="231">
        <v>77494.64</v>
      </c>
      <c r="AR18" s="20">
        <v>17304</v>
      </c>
      <c r="AS18" s="43">
        <v>8.7200000000000006</v>
      </c>
      <c r="AT18" s="189">
        <f t="shared" ref="AT18:AT20" si="1">AR18*AS18</f>
        <v>150890.88</v>
      </c>
      <c r="AU18" s="68">
        <v>293937</v>
      </c>
      <c r="AV18" s="234">
        <v>0.41</v>
      </c>
      <c r="AW18" s="69">
        <v>120514.17</v>
      </c>
      <c r="AX18" s="20">
        <f>B18+E18+H18+K18+N18+Q18+T18+W18+Z18+AC18+AF18+AI18+AO18</f>
        <v>417453</v>
      </c>
      <c r="AY18" s="189">
        <f t="shared" ref="AY18:AY20" si="2">D18+G18+J18+M18+P18+S18+V18+Y18+AB18+AE18+AH18+AK18+AQ18+AW18+AN18+AT18</f>
        <v>3898285.4500000007</v>
      </c>
    </row>
    <row r="19" spans="1:51" x14ac:dyDescent="0.25">
      <c r="A19" s="67" t="s">
        <v>14</v>
      </c>
      <c r="B19" s="7">
        <v>9110</v>
      </c>
      <c r="C19" s="198">
        <v>7.76</v>
      </c>
      <c r="D19" s="199">
        <v>70693.600000000006</v>
      </c>
      <c r="E19" s="68">
        <v>26951</v>
      </c>
      <c r="F19" s="232">
        <v>7.76</v>
      </c>
      <c r="G19" s="231">
        <v>209139.76</v>
      </c>
      <c r="H19" s="20">
        <v>33197</v>
      </c>
      <c r="I19" s="198">
        <v>7.76</v>
      </c>
      <c r="J19" s="189">
        <v>257608.72</v>
      </c>
      <c r="K19" s="70">
        <v>36490</v>
      </c>
      <c r="L19" s="232">
        <v>7.76</v>
      </c>
      <c r="M19" s="232">
        <v>283162.40000000002</v>
      </c>
      <c r="N19" s="20">
        <v>35407</v>
      </c>
      <c r="O19" s="198">
        <v>7.76</v>
      </c>
      <c r="P19" s="189">
        <v>274758.32</v>
      </c>
      <c r="Q19" s="71">
        <v>37108</v>
      </c>
      <c r="R19" s="232">
        <v>7.76</v>
      </c>
      <c r="S19" s="232">
        <v>287958.08</v>
      </c>
      <c r="T19" s="20">
        <v>36471</v>
      </c>
      <c r="U19" s="198">
        <v>7.76</v>
      </c>
      <c r="V19" s="189">
        <v>283014.96000000002</v>
      </c>
      <c r="W19" s="70">
        <v>36998</v>
      </c>
      <c r="X19" s="232">
        <v>7.76</v>
      </c>
      <c r="Y19" s="231">
        <v>287104.48</v>
      </c>
      <c r="Z19" s="20">
        <v>37756</v>
      </c>
      <c r="AA19" s="198">
        <v>7.76</v>
      </c>
      <c r="AB19" s="189">
        <v>292986.56</v>
      </c>
      <c r="AC19" s="68">
        <v>37630</v>
      </c>
      <c r="AD19" s="232">
        <v>8.1300000000000008</v>
      </c>
      <c r="AE19" s="231">
        <v>305931.90000000002</v>
      </c>
      <c r="AF19" s="20">
        <v>37240</v>
      </c>
      <c r="AG19" s="198">
        <v>8.1300000000000008</v>
      </c>
      <c r="AH19" s="189">
        <v>302761.2</v>
      </c>
      <c r="AI19" s="71">
        <v>38111</v>
      </c>
      <c r="AJ19" s="232">
        <v>8.1300000000000008</v>
      </c>
      <c r="AK19" s="231">
        <v>309842.43</v>
      </c>
      <c r="AL19" s="20">
        <v>12146</v>
      </c>
      <c r="AM19" s="198">
        <v>8.1300000000000008</v>
      </c>
      <c r="AN19" s="189">
        <v>98746.98</v>
      </c>
      <c r="AO19" s="68">
        <v>8684</v>
      </c>
      <c r="AP19" s="232">
        <v>8.1300000000000008</v>
      </c>
      <c r="AQ19" s="231">
        <v>70600.92</v>
      </c>
      <c r="AR19" s="20">
        <v>17109</v>
      </c>
      <c r="AS19" s="43">
        <v>8.1300000000000008</v>
      </c>
      <c r="AT19" s="189">
        <f t="shared" si="1"/>
        <v>139096.17000000001</v>
      </c>
      <c r="AU19" s="68">
        <v>289488</v>
      </c>
      <c r="AV19" s="234">
        <v>0.37</v>
      </c>
      <c r="AW19" s="69">
        <v>107110.56</v>
      </c>
      <c r="AX19" s="20">
        <f>B19+E19+H19+K19+N19+Q19+T19+W19+Z19+AC19+AF19+AI19+AO19</f>
        <v>411153</v>
      </c>
      <c r="AY19" s="189">
        <f t="shared" si="2"/>
        <v>3580517.04</v>
      </c>
    </row>
    <row r="20" spans="1:51" x14ac:dyDescent="0.25">
      <c r="A20" s="67" t="s">
        <v>15</v>
      </c>
      <c r="B20" s="7">
        <v>9085</v>
      </c>
      <c r="C20" s="198">
        <v>2.2999999999999998</v>
      </c>
      <c r="D20" s="199">
        <v>20895.5</v>
      </c>
      <c r="E20" s="68">
        <v>26870</v>
      </c>
      <c r="F20" s="232">
        <v>2.2999999999999998</v>
      </c>
      <c r="G20" s="231">
        <v>61801</v>
      </c>
      <c r="H20" s="20">
        <v>33081</v>
      </c>
      <c r="I20" s="198">
        <v>2.2999999999999998</v>
      </c>
      <c r="J20" s="189">
        <v>76086.3</v>
      </c>
      <c r="K20" s="70">
        <v>36313</v>
      </c>
      <c r="L20" s="232">
        <v>2.2999999999999998</v>
      </c>
      <c r="M20" s="232">
        <v>83519.899999999994</v>
      </c>
      <c r="N20" s="20">
        <v>35526</v>
      </c>
      <c r="O20" s="198">
        <v>2.2999999999999998</v>
      </c>
      <c r="P20" s="189">
        <v>81709.8</v>
      </c>
      <c r="Q20" s="71">
        <v>37193</v>
      </c>
      <c r="R20" s="232">
        <v>2.2999999999999998</v>
      </c>
      <c r="S20" s="232">
        <v>85543.9</v>
      </c>
      <c r="T20" s="20">
        <v>36575</v>
      </c>
      <c r="U20" s="198">
        <v>2.2999999999999998</v>
      </c>
      <c r="V20" s="189">
        <v>84122.5</v>
      </c>
      <c r="W20" s="70">
        <v>36965</v>
      </c>
      <c r="X20" s="232">
        <v>2.2999999999999998</v>
      </c>
      <c r="Y20" s="231">
        <v>85019.5</v>
      </c>
      <c r="Z20" s="20">
        <v>37523</v>
      </c>
      <c r="AA20" s="198">
        <v>2.2999999999999998</v>
      </c>
      <c r="AB20" s="189">
        <v>86302.9</v>
      </c>
      <c r="AC20" s="68">
        <v>37320</v>
      </c>
      <c r="AD20" s="232">
        <v>2.41</v>
      </c>
      <c r="AE20" s="231">
        <v>89941.2</v>
      </c>
      <c r="AF20" s="20">
        <v>37276</v>
      </c>
      <c r="AG20" s="198">
        <v>2.41</v>
      </c>
      <c r="AH20" s="189">
        <v>89835.16</v>
      </c>
      <c r="AI20" s="71">
        <v>37919</v>
      </c>
      <c r="AJ20" s="232">
        <v>2.41</v>
      </c>
      <c r="AK20" s="231">
        <v>91384.79</v>
      </c>
      <c r="AL20" s="20">
        <v>12540</v>
      </c>
      <c r="AM20" s="198">
        <v>2.41</v>
      </c>
      <c r="AN20" s="189">
        <v>30221.4</v>
      </c>
      <c r="AO20" s="68">
        <v>8749</v>
      </c>
      <c r="AP20" s="232">
        <v>2.41</v>
      </c>
      <c r="AQ20" s="231">
        <v>21085.09</v>
      </c>
      <c r="AR20" s="20">
        <v>16753</v>
      </c>
      <c r="AS20" s="43">
        <v>2.41</v>
      </c>
      <c r="AT20" s="189">
        <f t="shared" si="1"/>
        <v>40374.730000000003</v>
      </c>
      <c r="AU20" s="68">
        <v>289131</v>
      </c>
      <c r="AV20" s="234">
        <v>0.11</v>
      </c>
      <c r="AW20" s="69">
        <v>31804.41</v>
      </c>
      <c r="AX20" s="20">
        <f>B20+E20+H20+K20+N20+Q20+T20+W20+Z20+AC20+AF20+AI20+AO20</f>
        <v>410395</v>
      </c>
      <c r="AY20" s="189">
        <f t="shared" si="2"/>
        <v>1059648.08</v>
      </c>
    </row>
    <row r="21" spans="1:51" x14ac:dyDescent="0.25">
      <c r="A21" s="67" t="s">
        <v>11</v>
      </c>
      <c r="B21" s="3">
        <f>SUM(B17:B20)</f>
        <v>36653</v>
      </c>
      <c r="C21" s="212">
        <f t="shared" ref="C21:AK21" si="3">SUM(C17:C20)</f>
        <v>20.99</v>
      </c>
      <c r="D21" s="200">
        <f t="shared" si="3"/>
        <v>192559.14</v>
      </c>
      <c r="E21" s="68">
        <f t="shared" si="3"/>
        <v>108733</v>
      </c>
      <c r="F21" s="231">
        <f t="shared" si="3"/>
        <v>20.99</v>
      </c>
      <c r="G21" s="231">
        <f t="shared" si="3"/>
        <v>571588.71</v>
      </c>
      <c r="H21" s="20">
        <f t="shared" si="3"/>
        <v>133882</v>
      </c>
      <c r="I21" s="189">
        <f t="shared" si="3"/>
        <v>20.99</v>
      </c>
      <c r="J21" s="189">
        <f t="shared" si="3"/>
        <v>703807.53</v>
      </c>
      <c r="K21" s="68">
        <f t="shared" si="3"/>
        <v>146453</v>
      </c>
      <c r="L21" s="231">
        <f t="shared" si="3"/>
        <v>20.99</v>
      </c>
      <c r="M21" s="231">
        <f t="shared" si="3"/>
        <v>769624.93</v>
      </c>
      <c r="N21" s="20">
        <f t="shared" si="3"/>
        <v>142821</v>
      </c>
      <c r="O21" s="189">
        <f t="shared" si="3"/>
        <v>20.99</v>
      </c>
      <c r="P21" s="189">
        <f t="shared" si="3"/>
        <v>749238.97000000009</v>
      </c>
      <c r="Q21" s="68">
        <f t="shared" si="3"/>
        <v>149740</v>
      </c>
      <c r="R21" s="231">
        <f t="shared" si="3"/>
        <v>20.99</v>
      </c>
      <c r="S21" s="231">
        <f t="shared" si="3"/>
        <v>785430.66</v>
      </c>
      <c r="T21" s="20">
        <f t="shared" si="3"/>
        <v>147117</v>
      </c>
      <c r="U21" s="189">
        <f t="shared" si="3"/>
        <v>20.99</v>
      </c>
      <c r="V21" s="189">
        <f t="shared" si="3"/>
        <v>772069.66</v>
      </c>
      <c r="W21" s="68">
        <f t="shared" si="3"/>
        <v>148953</v>
      </c>
      <c r="X21" s="231">
        <f t="shared" si="3"/>
        <v>20.99</v>
      </c>
      <c r="Y21" s="231">
        <f t="shared" si="3"/>
        <v>782235.53999999992</v>
      </c>
      <c r="Z21" s="20">
        <f t="shared" si="3"/>
        <v>151535</v>
      </c>
      <c r="AA21" s="189">
        <f t="shared" si="3"/>
        <v>20.99</v>
      </c>
      <c r="AB21" s="189">
        <f t="shared" si="3"/>
        <v>796022.79</v>
      </c>
      <c r="AC21" s="68">
        <f t="shared" si="3"/>
        <v>150978</v>
      </c>
      <c r="AD21" s="231">
        <f t="shared" si="3"/>
        <v>22.000000000000004</v>
      </c>
      <c r="AE21" s="231">
        <f t="shared" si="3"/>
        <v>832344.76</v>
      </c>
      <c r="AF21" s="20">
        <f t="shared" si="3"/>
        <v>150326</v>
      </c>
      <c r="AG21" s="189">
        <f t="shared" si="3"/>
        <v>22.000000000000004</v>
      </c>
      <c r="AH21" s="189">
        <f t="shared" si="3"/>
        <v>826706.6</v>
      </c>
      <c r="AI21" s="68">
        <f t="shared" si="3"/>
        <v>153077</v>
      </c>
      <c r="AJ21" s="231">
        <f t="shared" si="3"/>
        <v>22.000000000000004</v>
      </c>
      <c r="AK21" s="231">
        <f t="shared" si="3"/>
        <v>843271.64000000013</v>
      </c>
      <c r="AL21" s="20">
        <f t="shared" ref="AL21:AQ21" si="4">SUM(AL17:AL20)</f>
        <v>49144</v>
      </c>
      <c r="AM21" s="189">
        <f t="shared" si="4"/>
        <v>22.000000000000004</v>
      </c>
      <c r="AN21" s="189">
        <f t="shared" si="4"/>
        <v>267486.16000000003</v>
      </c>
      <c r="AO21" s="68">
        <f t="shared" si="4"/>
        <v>35224</v>
      </c>
      <c r="AP21" s="231">
        <f t="shared" si="4"/>
        <v>22.000000000000004</v>
      </c>
      <c r="AQ21" s="231">
        <f t="shared" si="4"/>
        <v>193577.61000000002</v>
      </c>
      <c r="AR21" s="20">
        <f t="shared" ref="AR21:AX21" si="5">SUM(AR17:AR20)</f>
        <v>68418</v>
      </c>
      <c r="AS21" s="22">
        <f t="shared" si="5"/>
        <v>22.000000000000004</v>
      </c>
      <c r="AT21" s="189">
        <f t="shared" si="5"/>
        <v>377632.26</v>
      </c>
      <c r="AU21" s="68">
        <f t="shared" si="5"/>
        <v>1165887</v>
      </c>
      <c r="AV21" s="231">
        <f t="shared" si="5"/>
        <v>1.02</v>
      </c>
      <c r="AW21" s="69">
        <f t="shared" si="5"/>
        <v>297562.17</v>
      </c>
      <c r="AX21" s="20">
        <f t="shared" si="5"/>
        <v>1685245</v>
      </c>
      <c r="AY21" s="189">
        <f>D21+G21+J21+M21+P21+S21+V21+Y21+AB21+AE21+AH21+AK21+AN21+AQ21+AW21</f>
        <v>9383526.8699999992</v>
      </c>
    </row>
    <row r="22" spans="1:51" s="191" customFormat="1" x14ac:dyDescent="0.25">
      <c r="A22" s="240" t="s">
        <v>35</v>
      </c>
      <c r="B22" s="364"/>
      <c r="C22" s="365"/>
      <c r="D22" s="366"/>
      <c r="E22" s="456"/>
      <c r="F22" s="457"/>
      <c r="G22" s="458"/>
      <c r="H22" s="364"/>
      <c r="I22" s="365"/>
      <c r="J22" s="366"/>
      <c r="K22" s="456"/>
      <c r="L22" s="457"/>
      <c r="M22" s="458"/>
      <c r="N22" s="364"/>
      <c r="O22" s="365"/>
      <c r="P22" s="366"/>
      <c r="Q22" s="456"/>
      <c r="R22" s="457"/>
      <c r="S22" s="458"/>
      <c r="T22" s="364"/>
      <c r="U22" s="365"/>
      <c r="V22" s="366"/>
      <c r="W22" s="456"/>
      <c r="X22" s="457"/>
      <c r="Y22" s="458"/>
      <c r="Z22" s="364"/>
      <c r="AA22" s="365"/>
      <c r="AB22" s="366"/>
      <c r="AC22" s="456"/>
      <c r="AD22" s="457"/>
      <c r="AE22" s="458"/>
      <c r="AF22" s="364"/>
      <c r="AG22" s="365"/>
      <c r="AH22" s="366"/>
      <c r="AI22" s="456"/>
      <c r="AJ22" s="457"/>
      <c r="AK22" s="458"/>
      <c r="AL22" s="364"/>
      <c r="AM22" s="365"/>
      <c r="AN22" s="366"/>
      <c r="AO22" s="456"/>
      <c r="AP22" s="457"/>
      <c r="AQ22" s="458"/>
      <c r="AR22" s="364"/>
      <c r="AS22" s="365"/>
      <c r="AT22" s="366"/>
      <c r="AU22" s="456"/>
      <c r="AV22" s="457"/>
      <c r="AW22" s="458"/>
      <c r="AX22" s="189"/>
      <c r="AY22" s="189">
        <f>D22+G22+J22+M22+P22+S22+V22+Y22+AB22+AE22+AH22+AK22+AN22+AQ22+AW22</f>
        <v>0</v>
      </c>
    </row>
    <row r="23" spans="1:51" s="191" customFormat="1" x14ac:dyDescent="0.25">
      <c r="A23" s="240" t="s">
        <v>23</v>
      </c>
      <c r="B23" s="364">
        <f>D21-D22</f>
        <v>192559.14</v>
      </c>
      <c r="C23" s="365"/>
      <c r="D23" s="366"/>
      <c r="E23" s="456">
        <f>G21-G22</f>
        <v>571588.71</v>
      </c>
      <c r="F23" s="457"/>
      <c r="G23" s="458"/>
      <c r="H23" s="353">
        <f>J21-J22</f>
        <v>703807.53</v>
      </c>
      <c r="I23" s="354"/>
      <c r="J23" s="355"/>
      <c r="K23" s="456">
        <f>M21-M22</f>
        <v>769624.93</v>
      </c>
      <c r="L23" s="457"/>
      <c r="M23" s="458"/>
      <c r="N23" s="353">
        <f>P21-P22</f>
        <v>749238.97000000009</v>
      </c>
      <c r="O23" s="354"/>
      <c r="P23" s="355"/>
      <c r="Q23" s="456">
        <f>S21-S22</f>
        <v>785430.66</v>
      </c>
      <c r="R23" s="457"/>
      <c r="S23" s="458"/>
      <c r="T23" s="353">
        <f>V21-V22</f>
        <v>772069.66</v>
      </c>
      <c r="U23" s="354"/>
      <c r="V23" s="355"/>
      <c r="W23" s="456">
        <f>Y21-Y22</f>
        <v>782235.53999999992</v>
      </c>
      <c r="X23" s="457"/>
      <c r="Y23" s="458"/>
      <c r="Z23" s="353">
        <f>AB21-AB22</f>
        <v>796022.79</v>
      </c>
      <c r="AA23" s="354"/>
      <c r="AB23" s="355"/>
      <c r="AC23" s="456">
        <f>AE21-AE22</f>
        <v>832344.76</v>
      </c>
      <c r="AD23" s="457"/>
      <c r="AE23" s="458"/>
      <c r="AF23" s="353">
        <f>AH21-AH22</f>
        <v>826706.6</v>
      </c>
      <c r="AG23" s="354"/>
      <c r="AH23" s="355"/>
      <c r="AI23" s="456">
        <f>AK21-AK22</f>
        <v>843271.64000000013</v>
      </c>
      <c r="AJ23" s="457"/>
      <c r="AK23" s="458"/>
      <c r="AL23" s="353">
        <f>AN21-AN22</f>
        <v>267486.16000000003</v>
      </c>
      <c r="AM23" s="354"/>
      <c r="AN23" s="355"/>
      <c r="AO23" s="456">
        <f>AQ21-AQ22</f>
        <v>193577.61000000002</v>
      </c>
      <c r="AP23" s="457"/>
      <c r="AQ23" s="458"/>
      <c r="AR23" s="353">
        <f>AT21-AT22</f>
        <v>377632.26</v>
      </c>
      <c r="AS23" s="354"/>
      <c r="AT23" s="355"/>
      <c r="AU23" s="456">
        <f>AW21-AW22</f>
        <v>297562.17</v>
      </c>
      <c r="AV23" s="457"/>
      <c r="AW23" s="458"/>
      <c r="AX23" s="198"/>
      <c r="AY23" s="198">
        <f>AY21-AY22</f>
        <v>9383526.8699999992</v>
      </c>
    </row>
    <row r="24" spans="1:51" x14ac:dyDescent="0.25">
      <c r="AT24" s="235"/>
    </row>
    <row r="26" spans="1:51" ht="15.75" thickBot="1" x14ac:dyDescent="0.3"/>
    <row r="27" spans="1:51" ht="27" thickBot="1" x14ac:dyDescent="0.45">
      <c r="A27" s="386" t="s">
        <v>139</v>
      </c>
      <c r="B27" s="387"/>
      <c r="C27" s="387"/>
      <c r="D27" s="387"/>
      <c r="E27" s="387"/>
      <c r="F27" s="387"/>
      <c r="G27" s="387"/>
      <c r="H27" s="387"/>
      <c r="I27" s="387"/>
      <c r="J27" s="388"/>
      <c r="K27" s="386" t="s">
        <v>93</v>
      </c>
      <c r="L27" s="387"/>
      <c r="M27" s="387"/>
      <c r="N27" s="387"/>
      <c r="O27" s="387"/>
      <c r="P27" s="387"/>
      <c r="Q27" s="387"/>
      <c r="R27" s="387"/>
      <c r="S27" s="387"/>
      <c r="T27" s="387"/>
      <c r="U27" s="387"/>
      <c r="V27" s="388"/>
      <c r="W27" s="386" t="s">
        <v>93</v>
      </c>
      <c r="X27" s="387"/>
      <c r="Y27" s="387"/>
      <c r="Z27" s="387"/>
      <c r="AA27" s="387"/>
      <c r="AB27" s="387"/>
      <c r="AC27" s="387"/>
      <c r="AD27" s="387"/>
      <c r="AE27" s="387"/>
      <c r="AF27" s="387"/>
      <c r="AG27" s="387"/>
      <c r="AH27" s="388"/>
      <c r="AI27" s="386" t="s">
        <v>93</v>
      </c>
      <c r="AJ27" s="387"/>
      <c r="AK27" s="387"/>
      <c r="AL27" s="387"/>
      <c r="AM27" s="387"/>
      <c r="AN27" s="387"/>
      <c r="AO27" s="387"/>
      <c r="AP27" s="387"/>
      <c r="AQ27" s="387"/>
      <c r="AR27" s="387"/>
      <c r="AS27" s="388"/>
      <c r="AT27" s="54"/>
      <c r="AU27" s="54"/>
      <c r="AV27" s="54"/>
    </row>
    <row r="28" spans="1:51" ht="15.75" thickBot="1" x14ac:dyDescent="0.3">
      <c r="A28" s="163" t="s">
        <v>16</v>
      </c>
      <c r="B28" s="446">
        <v>46023</v>
      </c>
      <c r="C28" s="447"/>
      <c r="D28" s="448"/>
      <c r="E28" s="446">
        <v>46054</v>
      </c>
      <c r="F28" s="447"/>
      <c r="G28" s="448"/>
      <c r="H28" s="446">
        <v>46082</v>
      </c>
      <c r="I28" s="447"/>
      <c r="J28" s="448"/>
      <c r="K28" s="446">
        <v>46113</v>
      </c>
      <c r="L28" s="447"/>
      <c r="M28" s="448"/>
      <c r="N28" s="446">
        <v>46143</v>
      </c>
      <c r="O28" s="447"/>
      <c r="P28" s="448"/>
      <c r="Q28" s="446">
        <v>46174</v>
      </c>
      <c r="R28" s="447"/>
      <c r="S28" s="448"/>
      <c r="T28" s="446">
        <v>46204</v>
      </c>
      <c r="U28" s="447"/>
      <c r="V28" s="448"/>
      <c r="W28" s="446">
        <v>46235</v>
      </c>
      <c r="X28" s="447"/>
      <c r="Y28" s="448"/>
      <c r="Z28" s="446">
        <v>46266</v>
      </c>
      <c r="AA28" s="447"/>
      <c r="AB28" s="448"/>
      <c r="AC28" s="446">
        <v>46296</v>
      </c>
      <c r="AD28" s="447"/>
      <c r="AE28" s="448"/>
      <c r="AF28" s="446">
        <v>46327</v>
      </c>
      <c r="AG28" s="447"/>
      <c r="AH28" s="448"/>
      <c r="AI28" s="446">
        <v>46357</v>
      </c>
      <c r="AJ28" s="447"/>
      <c r="AK28" s="448"/>
      <c r="AL28" s="446">
        <v>46388</v>
      </c>
      <c r="AM28" s="447"/>
      <c r="AN28" s="448"/>
      <c r="AO28" s="446">
        <v>46419</v>
      </c>
      <c r="AP28" s="447"/>
      <c r="AQ28" s="448"/>
      <c r="AR28" s="449" t="s">
        <v>11</v>
      </c>
      <c r="AS28" s="450"/>
    </row>
    <row r="29" spans="1:51" x14ac:dyDescent="0.25">
      <c r="A29" s="116"/>
      <c r="B29" s="116" t="s">
        <v>17</v>
      </c>
      <c r="C29" s="229" t="s">
        <v>19</v>
      </c>
      <c r="D29" s="229" t="s">
        <v>20</v>
      </c>
      <c r="E29" s="116" t="s">
        <v>17</v>
      </c>
      <c r="F29" s="229" t="s">
        <v>19</v>
      </c>
      <c r="G29" s="229" t="s">
        <v>20</v>
      </c>
      <c r="H29" s="116" t="s">
        <v>17</v>
      </c>
      <c r="I29" s="229" t="s">
        <v>19</v>
      </c>
      <c r="J29" s="229" t="s">
        <v>20</v>
      </c>
      <c r="K29" s="116" t="s">
        <v>17</v>
      </c>
      <c r="L29" s="229" t="s">
        <v>19</v>
      </c>
      <c r="M29" s="229" t="s">
        <v>20</v>
      </c>
      <c r="N29" s="116" t="s">
        <v>17</v>
      </c>
      <c r="O29" s="229" t="s">
        <v>19</v>
      </c>
      <c r="P29" s="229" t="s">
        <v>20</v>
      </c>
      <c r="Q29" s="116" t="s">
        <v>17</v>
      </c>
      <c r="R29" s="229" t="s">
        <v>19</v>
      </c>
      <c r="S29" s="229" t="s">
        <v>20</v>
      </c>
      <c r="T29" s="116" t="s">
        <v>17</v>
      </c>
      <c r="U29" s="229" t="s">
        <v>19</v>
      </c>
      <c r="V29" s="229" t="s">
        <v>20</v>
      </c>
      <c r="W29" s="116" t="s">
        <v>17</v>
      </c>
      <c r="X29" s="229" t="s">
        <v>19</v>
      </c>
      <c r="Y29" s="229" t="s">
        <v>20</v>
      </c>
      <c r="Z29" s="116" t="s">
        <v>17</v>
      </c>
      <c r="AA29" s="229" t="s">
        <v>19</v>
      </c>
      <c r="AB29" s="229" t="s">
        <v>20</v>
      </c>
      <c r="AC29" s="116" t="s">
        <v>17</v>
      </c>
      <c r="AD29" s="229" t="s">
        <v>19</v>
      </c>
      <c r="AE29" s="229" t="s">
        <v>20</v>
      </c>
      <c r="AF29" s="116" t="s">
        <v>17</v>
      </c>
      <c r="AG29" s="229" t="s">
        <v>19</v>
      </c>
      <c r="AH29" s="229" t="s">
        <v>20</v>
      </c>
      <c r="AI29" s="116" t="s">
        <v>17</v>
      </c>
      <c r="AJ29" s="229" t="s">
        <v>19</v>
      </c>
      <c r="AK29" s="229" t="s">
        <v>20</v>
      </c>
      <c r="AL29" s="116" t="s">
        <v>17</v>
      </c>
      <c r="AM29" s="229" t="s">
        <v>19</v>
      </c>
      <c r="AN29" s="229" t="s">
        <v>20</v>
      </c>
      <c r="AO29" s="116" t="s">
        <v>17</v>
      </c>
      <c r="AP29" s="229" t="s">
        <v>19</v>
      </c>
      <c r="AQ29" s="229" t="s">
        <v>20</v>
      </c>
      <c r="AR29" s="116" t="s">
        <v>17</v>
      </c>
      <c r="AS29" s="237" t="s">
        <v>18</v>
      </c>
    </row>
    <row r="30" spans="1:51" x14ac:dyDescent="0.25">
      <c r="A30" s="161" t="s">
        <v>12</v>
      </c>
      <c r="B30" s="48">
        <v>39049</v>
      </c>
      <c r="C30" s="348">
        <v>2.74</v>
      </c>
      <c r="D30" s="208">
        <f>B30*C30</f>
        <v>106994.26000000001</v>
      </c>
      <c r="E30" s="20">
        <v>36589</v>
      </c>
      <c r="F30" s="214">
        <v>2.74</v>
      </c>
      <c r="G30" s="189">
        <f>E30*F30</f>
        <v>100253.86</v>
      </c>
      <c r="H30" s="164">
        <v>41014</v>
      </c>
      <c r="I30" s="348">
        <v>2.74</v>
      </c>
      <c r="J30" s="233">
        <f>H30*I30</f>
        <v>112378.36000000002</v>
      </c>
      <c r="K30" s="20">
        <v>39858</v>
      </c>
      <c r="L30" s="214">
        <v>2.86</v>
      </c>
      <c r="M30" s="189">
        <f>K30*L30</f>
        <v>113993.87999999999</v>
      </c>
      <c r="N30" s="48"/>
      <c r="O30" s="348">
        <v>2.86</v>
      </c>
      <c r="P30" s="233"/>
      <c r="Q30" s="20"/>
      <c r="R30" s="214">
        <v>2.86</v>
      </c>
      <c r="S30" s="189"/>
      <c r="T30" s="164"/>
      <c r="U30" s="348">
        <v>2.86</v>
      </c>
      <c r="V30" s="208"/>
      <c r="W30" s="20"/>
      <c r="X30" s="214">
        <v>2.86</v>
      </c>
      <c r="Y30" s="189"/>
      <c r="Z30" s="48"/>
      <c r="AA30" s="348">
        <v>2.86</v>
      </c>
      <c r="AB30" s="208"/>
      <c r="AC30" s="20"/>
      <c r="AD30" s="214">
        <v>2.86</v>
      </c>
      <c r="AE30" s="189"/>
      <c r="AF30" s="48"/>
      <c r="AG30" s="348">
        <v>2.86</v>
      </c>
      <c r="AH30" s="215"/>
      <c r="AI30" s="20"/>
      <c r="AJ30" s="214">
        <v>2.86</v>
      </c>
      <c r="AK30" s="189"/>
      <c r="AL30" s="48"/>
      <c r="AM30" s="348">
        <v>2.86</v>
      </c>
      <c r="AN30" s="208"/>
      <c r="AO30" s="20"/>
      <c r="AP30" s="214">
        <v>2.86</v>
      </c>
      <c r="AQ30" s="189"/>
      <c r="AR30" s="48">
        <f>B30+E30+H30+K30+N30+Q30+T30+W30+Z30+AC30+AF30+AI30</f>
        <v>156510</v>
      </c>
      <c r="AS30" s="208">
        <f>D30+G30+J30+M30+P30+S30+V30+Y30+AB30+AE30+AH30+AK30</f>
        <v>433620.36</v>
      </c>
    </row>
    <row r="31" spans="1:51" x14ac:dyDescent="0.25">
      <c r="A31" s="161" t="s">
        <v>13</v>
      </c>
      <c r="B31" s="48">
        <v>39148</v>
      </c>
      <c r="C31" s="233">
        <v>8.7200000000000006</v>
      </c>
      <c r="D31" s="208">
        <f t="shared" ref="D31:D33" si="6">B31*C31</f>
        <v>341370.56</v>
      </c>
      <c r="E31" s="20">
        <v>36478</v>
      </c>
      <c r="F31" s="198">
        <v>8.7200000000000006</v>
      </c>
      <c r="G31" s="189">
        <f t="shared" ref="G31:G33" si="7">E31*F31</f>
        <v>318088.16000000003</v>
      </c>
      <c r="H31" s="164">
        <v>40885</v>
      </c>
      <c r="I31" s="233">
        <v>8.7200000000000006</v>
      </c>
      <c r="J31" s="233">
        <f t="shared" ref="J31:J33" si="8">H31*I31</f>
        <v>356517.2</v>
      </c>
      <c r="K31" s="20">
        <v>39744</v>
      </c>
      <c r="L31" s="198">
        <v>9.09</v>
      </c>
      <c r="M31" s="189">
        <f t="shared" ref="M31:M33" si="9">K31*L31</f>
        <v>361272.96</v>
      </c>
      <c r="N31" s="165"/>
      <c r="O31" s="233">
        <v>9.09</v>
      </c>
      <c r="P31" s="233"/>
      <c r="Q31" s="20"/>
      <c r="R31" s="198">
        <v>9.09</v>
      </c>
      <c r="S31" s="189"/>
      <c r="T31" s="164"/>
      <c r="U31" s="233">
        <v>9.09</v>
      </c>
      <c r="V31" s="208"/>
      <c r="W31" s="20"/>
      <c r="X31" s="198">
        <v>9.09</v>
      </c>
      <c r="Y31" s="189"/>
      <c r="Z31" s="48"/>
      <c r="AA31" s="233">
        <v>9.09</v>
      </c>
      <c r="AB31" s="208"/>
      <c r="AC31" s="20"/>
      <c r="AD31" s="198">
        <v>9.09</v>
      </c>
      <c r="AE31" s="189"/>
      <c r="AF31" s="48"/>
      <c r="AG31" s="233">
        <v>9.09</v>
      </c>
      <c r="AH31" s="208"/>
      <c r="AI31" s="20"/>
      <c r="AJ31" s="198">
        <v>9.09</v>
      </c>
      <c r="AK31" s="189"/>
      <c r="AL31" s="48"/>
      <c r="AM31" s="233">
        <v>9.09</v>
      </c>
      <c r="AN31" s="208"/>
      <c r="AO31" s="20"/>
      <c r="AP31" s="198">
        <v>9.09</v>
      </c>
      <c r="AQ31" s="189"/>
      <c r="AR31" s="48">
        <f t="shared" ref="AR31:AR34" si="10">B31+E31+H31+K31+N31+Q31+T31+W31+Z31+AC31+AF31+AI31</f>
        <v>156255</v>
      </c>
      <c r="AS31" s="208">
        <f t="shared" ref="AS31:AS34" si="11">D31+G31+J31+M31+P31+S31+V31+Y31+AB31+AE31+AH31+AK31</f>
        <v>1377248.88</v>
      </c>
    </row>
    <row r="32" spans="1:51" x14ac:dyDescent="0.25">
      <c r="A32" s="161" t="s">
        <v>14</v>
      </c>
      <c r="B32" s="48">
        <v>38704</v>
      </c>
      <c r="C32" s="233">
        <v>8.1300000000000008</v>
      </c>
      <c r="D32" s="208">
        <f t="shared" si="6"/>
        <v>314663.52</v>
      </c>
      <c r="E32" s="20">
        <v>35973</v>
      </c>
      <c r="F32" s="198">
        <v>8.1300000000000008</v>
      </c>
      <c r="G32" s="189">
        <f t="shared" si="7"/>
        <v>292460.49000000005</v>
      </c>
      <c r="H32" s="164">
        <v>40506</v>
      </c>
      <c r="I32" s="233">
        <v>8.1300000000000008</v>
      </c>
      <c r="J32" s="233">
        <f t="shared" si="8"/>
        <v>329313.78000000003</v>
      </c>
      <c r="K32" s="20">
        <v>39427</v>
      </c>
      <c r="L32" s="198">
        <v>8.48</v>
      </c>
      <c r="M32" s="189">
        <f t="shared" si="9"/>
        <v>334340.96000000002</v>
      </c>
      <c r="N32" s="165"/>
      <c r="O32" s="233">
        <v>8.48</v>
      </c>
      <c r="P32" s="233"/>
      <c r="Q32" s="20"/>
      <c r="R32" s="198">
        <v>8.48</v>
      </c>
      <c r="S32" s="189"/>
      <c r="T32" s="164"/>
      <c r="U32" s="233">
        <v>8.48</v>
      </c>
      <c r="V32" s="208"/>
      <c r="W32" s="20"/>
      <c r="X32" s="198">
        <v>8.48</v>
      </c>
      <c r="Y32" s="189"/>
      <c r="Z32" s="48"/>
      <c r="AA32" s="233">
        <v>8.48</v>
      </c>
      <c r="AB32" s="208"/>
      <c r="AC32" s="20"/>
      <c r="AD32" s="198">
        <v>8.48</v>
      </c>
      <c r="AE32" s="189"/>
      <c r="AF32" s="165"/>
      <c r="AG32" s="233">
        <v>8.48</v>
      </c>
      <c r="AH32" s="208"/>
      <c r="AI32" s="20"/>
      <c r="AJ32" s="198">
        <v>8.48</v>
      </c>
      <c r="AK32" s="189"/>
      <c r="AL32" s="48"/>
      <c r="AM32" s="233">
        <v>8.48</v>
      </c>
      <c r="AN32" s="208"/>
      <c r="AO32" s="20"/>
      <c r="AP32" s="198">
        <v>8.48</v>
      </c>
      <c r="AQ32" s="189"/>
      <c r="AR32" s="48">
        <f t="shared" si="10"/>
        <v>154610</v>
      </c>
      <c r="AS32" s="208">
        <f t="shared" si="11"/>
        <v>1270778.75</v>
      </c>
    </row>
    <row r="33" spans="1:45" x14ac:dyDescent="0.25">
      <c r="A33" s="161" t="s">
        <v>15</v>
      </c>
      <c r="B33" s="48">
        <v>39686</v>
      </c>
      <c r="C33" s="233">
        <v>2.41</v>
      </c>
      <c r="D33" s="208">
        <f t="shared" si="6"/>
        <v>95643.260000000009</v>
      </c>
      <c r="E33" s="20">
        <v>36130</v>
      </c>
      <c r="F33" s="198">
        <v>2.41</v>
      </c>
      <c r="G33" s="189">
        <f t="shared" si="7"/>
        <v>87073.3</v>
      </c>
      <c r="H33" s="164">
        <v>40502</v>
      </c>
      <c r="I33" s="233">
        <v>2.41</v>
      </c>
      <c r="J33" s="233">
        <f t="shared" si="8"/>
        <v>97609.82</v>
      </c>
      <c r="K33" s="20">
        <v>39481</v>
      </c>
      <c r="L33" s="198">
        <v>2.5099999999999998</v>
      </c>
      <c r="M33" s="189">
        <f t="shared" si="9"/>
        <v>99097.31</v>
      </c>
      <c r="N33" s="165"/>
      <c r="O33" s="233">
        <v>2.5099999999999998</v>
      </c>
      <c r="P33" s="233"/>
      <c r="Q33" s="20"/>
      <c r="R33" s="198">
        <v>2.5099999999999998</v>
      </c>
      <c r="S33" s="189"/>
      <c r="T33" s="164"/>
      <c r="U33" s="233">
        <v>2.5099999999999998</v>
      </c>
      <c r="V33" s="208"/>
      <c r="W33" s="20"/>
      <c r="X33" s="198">
        <v>2.5099999999999998</v>
      </c>
      <c r="Y33" s="189"/>
      <c r="Z33" s="48"/>
      <c r="AA33" s="233">
        <v>2.5099999999999998</v>
      </c>
      <c r="AB33" s="208"/>
      <c r="AC33" s="20"/>
      <c r="AD33" s="198">
        <v>2.5099999999999998</v>
      </c>
      <c r="AE33" s="189"/>
      <c r="AF33" s="165"/>
      <c r="AG33" s="233">
        <v>2.5099999999999998</v>
      </c>
      <c r="AH33" s="208"/>
      <c r="AI33" s="20"/>
      <c r="AJ33" s="198">
        <v>2.5099999999999998</v>
      </c>
      <c r="AK33" s="189"/>
      <c r="AL33" s="48"/>
      <c r="AM33" s="233">
        <v>2.5099999999999998</v>
      </c>
      <c r="AN33" s="208"/>
      <c r="AO33" s="20"/>
      <c r="AP33" s="198">
        <v>2.5099999999999998</v>
      </c>
      <c r="AQ33" s="189"/>
      <c r="AR33" s="48">
        <f t="shared" si="10"/>
        <v>155799</v>
      </c>
      <c r="AS33" s="208">
        <f t="shared" si="11"/>
        <v>379423.69</v>
      </c>
    </row>
    <row r="34" spans="1:45" x14ac:dyDescent="0.25">
      <c r="A34" s="161" t="s">
        <v>11</v>
      </c>
      <c r="B34" s="48">
        <f t="shared" ref="B34:AH34" si="12">SUM(B30:B33)</f>
        <v>156587</v>
      </c>
      <c r="C34" s="208">
        <f t="shared" si="12"/>
        <v>22.000000000000004</v>
      </c>
      <c r="D34" s="208">
        <f t="shared" si="12"/>
        <v>858671.60000000009</v>
      </c>
      <c r="E34" s="20">
        <f t="shared" si="12"/>
        <v>145170</v>
      </c>
      <c r="F34" s="189">
        <f t="shared" si="12"/>
        <v>22.000000000000004</v>
      </c>
      <c r="G34" s="189">
        <f t="shared" si="12"/>
        <v>797875.81</v>
      </c>
      <c r="H34" s="48">
        <f t="shared" si="12"/>
        <v>162907</v>
      </c>
      <c r="I34" s="208">
        <f t="shared" si="12"/>
        <v>22.000000000000004</v>
      </c>
      <c r="J34" s="208">
        <f t="shared" si="12"/>
        <v>895819.16000000015</v>
      </c>
      <c r="K34" s="20">
        <f t="shared" si="12"/>
        <v>158510</v>
      </c>
      <c r="L34" s="189">
        <f t="shared" si="12"/>
        <v>22.939999999999998</v>
      </c>
      <c r="M34" s="189">
        <f t="shared" si="12"/>
        <v>908705.1100000001</v>
      </c>
      <c r="N34" s="48">
        <f t="shared" si="12"/>
        <v>0</v>
      </c>
      <c r="O34" s="208">
        <f t="shared" si="12"/>
        <v>22.939999999999998</v>
      </c>
      <c r="P34" s="208">
        <f t="shared" si="12"/>
        <v>0</v>
      </c>
      <c r="Q34" s="20">
        <f t="shared" si="12"/>
        <v>0</v>
      </c>
      <c r="R34" s="189">
        <f t="shared" si="12"/>
        <v>22.939999999999998</v>
      </c>
      <c r="S34" s="189">
        <f t="shared" si="12"/>
        <v>0</v>
      </c>
      <c r="T34" s="48">
        <f t="shared" si="12"/>
        <v>0</v>
      </c>
      <c r="U34" s="208">
        <f t="shared" si="12"/>
        <v>22.939999999999998</v>
      </c>
      <c r="V34" s="208">
        <f t="shared" si="12"/>
        <v>0</v>
      </c>
      <c r="W34" s="20">
        <f t="shared" si="12"/>
        <v>0</v>
      </c>
      <c r="X34" s="189">
        <f t="shared" si="12"/>
        <v>22.939999999999998</v>
      </c>
      <c r="Y34" s="189">
        <f t="shared" si="12"/>
        <v>0</v>
      </c>
      <c r="Z34" s="48">
        <f t="shared" si="12"/>
        <v>0</v>
      </c>
      <c r="AA34" s="208">
        <f t="shared" si="12"/>
        <v>22.939999999999998</v>
      </c>
      <c r="AB34" s="208">
        <f t="shared" si="12"/>
        <v>0</v>
      </c>
      <c r="AC34" s="20">
        <f t="shared" si="12"/>
        <v>0</v>
      </c>
      <c r="AD34" s="189">
        <f t="shared" si="12"/>
        <v>22.939999999999998</v>
      </c>
      <c r="AE34" s="189">
        <f t="shared" si="12"/>
        <v>0</v>
      </c>
      <c r="AF34" s="48">
        <f t="shared" si="12"/>
        <v>0</v>
      </c>
      <c r="AG34" s="208">
        <f t="shared" si="12"/>
        <v>22.939999999999998</v>
      </c>
      <c r="AH34" s="208">
        <f t="shared" si="12"/>
        <v>0</v>
      </c>
      <c r="AI34" s="20"/>
      <c r="AJ34" s="189">
        <f>SUM(AJ30:AJ33)</f>
        <v>22.939999999999998</v>
      </c>
      <c r="AK34" s="189"/>
      <c r="AL34" s="242"/>
      <c r="AM34" s="208">
        <f>SUM(AM30:AM33)</f>
        <v>22.939999999999998</v>
      </c>
      <c r="AN34" s="242"/>
      <c r="AO34" s="20"/>
      <c r="AP34" s="189">
        <f>SUM(AP30:AP33)</f>
        <v>22.939999999999998</v>
      </c>
      <c r="AQ34" s="189">
        <f>SUM(AQ30:AQ33)</f>
        <v>0</v>
      </c>
      <c r="AR34" s="48">
        <f t="shared" si="10"/>
        <v>623174</v>
      </c>
      <c r="AS34" s="208">
        <f t="shared" si="11"/>
        <v>3461071.6800000006</v>
      </c>
    </row>
    <row r="35" spans="1:45" s="191" customFormat="1" x14ac:dyDescent="0.25">
      <c r="A35" s="241" t="s">
        <v>35</v>
      </c>
      <c r="B35" s="361"/>
      <c r="C35" s="362"/>
      <c r="D35" s="363"/>
      <c r="E35" s="364"/>
      <c r="F35" s="365"/>
      <c r="G35" s="366"/>
      <c r="H35" s="361"/>
      <c r="I35" s="362"/>
      <c r="J35" s="363"/>
      <c r="K35" s="364">
        <v>0</v>
      </c>
      <c r="L35" s="365"/>
      <c r="M35" s="366"/>
      <c r="N35" s="361"/>
      <c r="O35" s="362"/>
      <c r="P35" s="363"/>
      <c r="Q35" s="364"/>
      <c r="R35" s="365"/>
      <c r="S35" s="366"/>
      <c r="T35" s="361"/>
      <c r="U35" s="362"/>
      <c r="V35" s="363"/>
      <c r="W35" s="364"/>
      <c r="X35" s="365"/>
      <c r="Y35" s="366"/>
      <c r="Z35" s="361"/>
      <c r="AA35" s="362"/>
      <c r="AB35" s="363"/>
      <c r="AC35" s="364"/>
      <c r="AD35" s="365"/>
      <c r="AE35" s="366"/>
      <c r="AF35" s="361"/>
      <c r="AG35" s="362"/>
      <c r="AH35" s="363"/>
      <c r="AI35" s="364"/>
      <c r="AJ35" s="365"/>
      <c r="AK35" s="366"/>
      <c r="AL35" s="459"/>
      <c r="AM35" s="460"/>
      <c r="AN35" s="461"/>
      <c r="AO35" s="364"/>
      <c r="AP35" s="365"/>
      <c r="AQ35" s="366"/>
      <c r="AR35" s="361">
        <f>B35+E35+H35+K35+N35+Q35+T35+W35+Z35+AC35+AF35+AI35</f>
        <v>0</v>
      </c>
      <c r="AS35" s="363"/>
    </row>
    <row r="36" spans="1:45" s="191" customFormat="1" x14ac:dyDescent="0.25">
      <c r="A36" s="241" t="s">
        <v>23</v>
      </c>
      <c r="B36" s="361">
        <f>D34-D35</f>
        <v>858671.60000000009</v>
      </c>
      <c r="C36" s="362"/>
      <c r="D36" s="363"/>
      <c r="E36" s="353">
        <f>G34-G35</f>
        <v>797875.81</v>
      </c>
      <c r="F36" s="354"/>
      <c r="G36" s="355"/>
      <c r="H36" s="361">
        <f>J34-J35</f>
        <v>895819.16000000015</v>
      </c>
      <c r="I36" s="362"/>
      <c r="J36" s="363"/>
      <c r="K36" s="353">
        <f>M34-M35</f>
        <v>908705.1100000001</v>
      </c>
      <c r="L36" s="354"/>
      <c r="M36" s="355"/>
      <c r="N36" s="361">
        <f>P34-P35</f>
        <v>0</v>
      </c>
      <c r="O36" s="362"/>
      <c r="P36" s="363"/>
      <c r="Q36" s="353">
        <f>S34-S35</f>
        <v>0</v>
      </c>
      <c r="R36" s="354"/>
      <c r="S36" s="355"/>
      <c r="T36" s="361">
        <f>V34-V35</f>
        <v>0</v>
      </c>
      <c r="U36" s="362"/>
      <c r="V36" s="363"/>
      <c r="W36" s="353">
        <f>Y34-Y35</f>
        <v>0</v>
      </c>
      <c r="X36" s="354"/>
      <c r="Y36" s="355"/>
      <c r="Z36" s="361">
        <f>AB34-AB35</f>
        <v>0</v>
      </c>
      <c r="AA36" s="362"/>
      <c r="AB36" s="363"/>
      <c r="AC36" s="353">
        <f>AE34-AE35</f>
        <v>0</v>
      </c>
      <c r="AD36" s="354"/>
      <c r="AE36" s="355"/>
      <c r="AF36" s="361">
        <f>AH34-AH35</f>
        <v>0</v>
      </c>
      <c r="AG36" s="362"/>
      <c r="AH36" s="363"/>
      <c r="AI36" s="353">
        <f>AK34-AK35</f>
        <v>0</v>
      </c>
      <c r="AJ36" s="354"/>
      <c r="AK36" s="355"/>
      <c r="AL36" s="361">
        <f>AN34-AN35</f>
        <v>0</v>
      </c>
      <c r="AM36" s="362"/>
      <c r="AN36" s="363"/>
      <c r="AO36" s="353">
        <f>AQ34-AQ35</f>
        <v>0</v>
      </c>
      <c r="AP36" s="354"/>
      <c r="AQ36" s="355"/>
      <c r="AR36" s="451">
        <f>AS34-AR35</f>
        <v>3461071.6800000006</v>
      </c>
      <c r="AS36" s="452"/>
    </row>
    <row r="38" spans="1:45" x14ac:dyDescent="0.25">
      <c r="E38" s="190"/>
    </row>
    <row r="39" spans="1:45" x14ac:dyDescent="0.25">
      <c r="E39" s="190"/>
    </row>
    <row r="40" spans="1:45" x14ac:dyDescent="0.25">
      <c r="B40" s="373" t="s">
        <v>99</v>
      </c>
      <c r="C40" s="373"/>
      <c r="D40" s="373"/>
      <c r="E40" s="190"/>
    </row>
    <row r="41" spans="1:45" ht="60" x14ac:dyDescent="0.25">
      <c r="B41" s="174" t="s">
        <v>96</v>
      </c>
      <c r="C41" s="256" t="s">
        <v>95</v>
      </c>
      <c r="D41" s="206" t="s">
        <v>97</v>
      </c>
      <c r="E41" s="190"/>
    </row>
    <row r="42" spans="1:45" x14ac:dyDescent="0.25">
      <c r="B42" s="16">
        <v>2024</v>
      </c>
      <c r="C42" s="200">
        <f>AU8</f>
        <v>1603051</v>
      </c>
      <c r="D42" s="200">
        <f>AV10</f>
        <v>8219179.0999999987</v>
      </c>
      <c r="E42" s="190"/>
    </row>
    <row r="43" spans="1:45" x14ac:dyDescent="0.25">
      <c r="B43" s="16">
        <v>2025</v>
      </c>
      <c r="C43" s="200">
        <f>AX21</f>
        <v>1685245</v>
      </c>
      <c r="D43" s="200">
        <f>AY23</f>
        <v>9383526.8699999992</v>
      </c>
    </row>
    <row r="44" spans="1:45" x14ac:dyDescent="0.25">
      <c r="B44" s="16">
        <v>2026</v>
      </c>
      <c r="C44" s="200">
        <f>AR34</f>
        <v>623174</v>
      </c>
      <c r="D44" s="200">
        <f>AR36</f>
        <v>3461071.6800000006</v>
      </c>
    </row>
  </sheetData>
  <mergeCells count="153">
    <mergeCell ref="E10:G10"/>
    <mergeCell ref="H10:J10"/>
    <mergeCell ref="K10:M10"/>
    <mergeCell ref="B2:D2"/>
    <mergeCell ref="E2:G2"/>
    <mergeCell ref="H2:J2"/>
    <mergeCell ref="K2:M2"/>
    <mergeCell ref="N2:P2"/>
    <mergeCell ref="Q2:S2"/>
    <mergeCell ref="AF2:AH2"/>
    <mergeCell ref="AI2:AK2"/>
    <mergeCell ref="AL2:AN2"/>
    <mergeCell ref="AL10:AN10"/>
    <mergeCell ref="W15:Y15"/>
    <mergeCell ref="Z15:AB15"/>
    <mergeCell ref="W23:Y23"/>
    <mergeCell ref="Z23:AB23"/>
    <mergeCell ref="Q15:S15"/>
    <mergeCell ref="T15:V15"/>
    <mergeCell ref="Q23:S23"/>
    <mergeCell ref="T23:V23"/>
    <mergeCell ref="Q22:S22"/>
    <mergeCell ref="T2:V2"/>
    <mergeCell ref="W2:Y2"/>
    <mergeCell ref="Z2:AB2"/>
    <mergeCell ref="Z9:AB9"/>
    <mergeCell ref="W9:Y9"/>
    <mergeCell ref="AC9:AE9"/>
    <mergeCell ref="AI14:AY14"/>
    <mergeCell ref="AR2:AT2"/>
    <mergeCell ref="AU2:AV2"/>
    <mergeCell ref="AO2:AQ2"/>
    <mergeCell ref="AC2:AE2"/>
    <mergeCell ref="B15:D15"/>
    <mergeCell ref="E15:G15"/>
    <mergeCell ref="H15:J15"/>
    <mergeCell ref="K15:M15"/>
    <mergeCell ref="N15:P15"/>
    <mergeCell ref="B23:D23"/>
    <mergeCell ref="E23:G23"/>
    <mergeCell ref="H23:J23"/>
    <mergeCell ref="K23:M23"/>
    <mergeCell ref="N23:P23"/>
    <mergeCell ref="E22:G22"/>
    <mergeCell ref="H22:J22"/>
    <mergeCell ref="N22:P22"/>
    <mergeCell ref="K22:M22"/>
    <mergeCell ref="A1:J1"/>
    <mergeCell ref="K1:V1"/>
    <mergeCell ref="W1:AH1"/>
    <mergeCell ref="AI1:AV1"/>
    <mergeCell ref="A14:J14"/>
    <mergeCell ref="K14:V14"/>
    <mergeCell ref="W14:AH14"/>
    <mergeCell ref="Q9:S9"/>
    <mergeCell ref="T9:V9"/>
    <mergeCell ref="B9:D9"/>
    <mergeCell ref="E9:G9"/>
    <mergeCell ref="H9:J9"/>
    <mergeCell ref="N9:P9"/>
    <mergeCell ref="K9:M9"/>
    <mergeCell ref="AI9:AK9"/>
    <mergeCell ref="AO10:AQ10"/>
    <mergeCell ref="AI10:AK10"/>
    <mergeCell ref="B10:D10"/>
    <mergeCell ref="N10:P10"/>
    <mergeCell ref="Q10:S10"/>
    <mergeCell ref="T10:V10"/>
    <mergeCell ref="W10:Y10"/>
    <mergeCell ref="Z10:AB10"/>
    <mergeCell ref="AC10:AE10"/>
    <mergeCell ref="T36:V36"/>
    <mergeCell ref="W36:Y36"/>
    <mergeCell ref="Z36:AB36"/>
    <mergeCell ref="AU15:AW15"/>
    <mergeCell ref="AX15:AY15"/>
    <mergeCell ref="AU23:AW23"/>
    <mergeCell ref="AR10:AT10"/>
    <mergeCell ref="AC23:AE23"/>
    <mergeCell ref="AF23:AH23"/>
    <mergeCell ref="AI23:AK23"/>
    <mergeCell ref="AO23:AQ23"/>
    <mergeCell ref="AC15:AE15"/>
    <mergeCell ref="AF15:AH15"/>
    <mergeCell ref="AI15:AK15"/>
    <mergeCell ref="AO15:AQ15"/>
    <mergeCell ref="AU22:AW22"/>
    <mergeCell ref="AL15:AN15"/>
    <mergeCell ref="AL23:AN23"/>
    <mergeCell ref="AF10:AH10"/>
    <mergeCell ref="AI27:AS27"/>
    <mergeCell ref="AR15:AT15"/>
    <mergeCell ref="AR22:AT22"/>
    <mergeCell ref="AR23:AT23"/>
    <mergeCell ref="AL36:AN36"/>
    <mergeCell ref="AO36:AQ36"/>
    <mergeCell ref="B22:D22"/>
    <mergeCell ref="B35:D35"/>
    <mergeCell ref="H35:J35"/>
    <mergeCell ref="AL28:AN28"/>
    <mergeCell ref="A27:J27"/>
    <mergeCell ref="K27:V27"/>
    <mergeCell ref="W27:AH27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B36:D36"/>
    <mergeCell ref="E36:G36"/>
    <mergeCell ref="H36:J36"/>
    <mergeCell ref="K36:M36"/>
    <mergeCell ref="N36:P36"/>
    <mergeCell ref="Q36:S36"/>
    <mergeCell ref="W35:Y35"/>
    <mergeCell ref="AR36:AS36"/>
    <mergeCell ref="B40:D40"/>
    <mergeCell ref="AF9:AH9"/>
    <mergeCell ref="AL9:AN9"/>
    <mergeCell ref="AR9:AT9"/>
    <mergeCell ref="AO9:AQ9"/>
    <mergeCell ref="T22:V22"/>
    <mergeCell ref="Z22:AB22"/>
    <mergeCell ref="W22:Y22"/>
    <mergeCell ref="AF22:AH22"/>
    <mergeCell ref="AL22:AN22"/>
    <mergeCell ref="AC22:AE22"/>
    <mergeCell ref="AI22:AK22"/>
    <mergeCell ref="AO22:AQ22"/>
    <mergeCell ref="AI35:AK35"/>
    <mergeCell ref="E35:G35"/>
    <mergeCell ref="K35:M35"/>
    <mergeCell ref="Q35:S35"/>
    <mergeCell ref="AC36:AE36"/>
    <mergeCell ref="AF36:AH36"/>
    <mergeCell ref="AI36:AK36"/>
    <mergeCell ref="Z35:AB35"/>
    <mergeCell ref="AF35:AH35"/>
    <mergeCell ref="AL35:AN35"/>
    <mergeCell ref="AC35:AE35"/>
    <mergeCell ref="AO35:AQ35"/>
    <mergeCell ref="N35:P35"/>
    <mergeCell ref="T35:V35"/>
    <mergeCell ref="AC28:AE28"/>
    <mergeCell ref="AF28:AH28"/>
    <mergeCell ref="AI28:AK28"/>
    <mergeCell ref="AR35:AS35"/>
    <mergeCell ref="AR28:AS28"/>
    <mergeCell ref="AO28:AQ2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0"/>
  <sheetViews>
    <sheetView topLeftCell="A7" workbookViewId="0">
      <selection activeCell="K38" sqref="K38:M38"/>
    </sheetView>
  </sheetViews>
  <sheetFormatPr defaultRowHeight="15" x14ac:dyDescent="0.25"/>
  <cols>
    <col min="1" max="1" width="23.140625" bestFit="1" customWidth="1"/>
    <col min="2" max="2" width="13.140625" bestFit="1" customWidth="1"/>
    <col min="3" max="3" width="16.42578125" style="191" bestFit="1" customWidth="1"/>
    <col min="4" max="4" width="15.42578125" style="191" bestFit="1" customWidth="1"/>
    <col min="5" max="5" width="13.140625" bestFit="1" customWidth="1"/>
    <col min="6" max="6" width="16.42578125" style="191" bestFit="1" customWidth="1"/>
    <col min="7" max="7" width="14.42578125" style="191" bestFit="1" customWidth="1"/>
    <col min="8" max="8" width="13.140625" bestFit="1" customWidth="1"/>
    <col min="9" max="9" width="16.42578125" style="191" bestFit="1" customWidth="1"/>
    <col min="10" max="10" width="14.42578125" style="191" bestFit="1" customWidth="1"/>
    <col min="11" max="11" width="13.140625" bestFit="1" customWidth="1"/>
    <col min="12" max="12" width="16.42578125" style="191" bestFit="1" customWidth="1"/>
    <col min="13" max="13" width="14.42578125" style="191" bestFit="1" customWidth="1"/>
    <col min="14" max="14" width="13.140625" bestFit="1" customWidth="1"/>
    <col min="15" max="15" width="16.42578125" style="191" bestFit="1" customWidth="1"/>
    <col min="16" max="16" width="14.42578125" style="191" bestFit="1" customWidth="1"/>
    <col min="17" max="17" width="13.140625" bestFit="1" customWidth="1"/>
    <col min="18" max="18" width="16.42578125" style="191" bestFit="1" customWidth="1"/>
    <col min="19" max="19" width="14.42578125" style="191" bestFit="1" customWidth="1"/>
    <col min="20" max="20" width="13.140625" bestFit="1" customWidth="1"/>
    <col min="21" max="21" width="16.42578125" style="191" bestFit="1" customWidth="1"/>
    <col min="22" max="22" width="14.42578125" style="191" bestFit="1" customWidth="1"/>
    <col min="23" max="23" width="13.140625" bestFit="1" customWidth="1"/>
    <col min="24" max="24" width="16.42578125" style="191" bestFit="1" customWidth="1"/>
    <col min="25" max="25" width="14.42578125" style="191" bestFit="1" customWidth="1"/>
    <col min="26" max="26" width="13.140625" bestFit="1" customWidth="1"/>
    <col min="27" max="27" width="16.42578125" style="191" bestFit="1" customWidth="1"/>
    <col min="28" max="28" width="14.42578125" style="191" bestFit="1" customWidth="1"/>
    <col min="29" max="29" width="13.140625" bestFit="1" customWidth="1"/>
    <col min="30" max="30" width="16.42578125" style="191" bestFit="1" customWidth="1"/>
    <col min="31" max="31" width="14.42578125" style="191" bestFit="1" customWidth="1"/>
    <col min="32" max="32" width="13.140625" bestFit="1" customWidth="1"/>
    <col min="33" max="33" width="16.42578125" style="191" bestFit="1" customWidth="1"/>
    <col min="34" max="34" width="14.42578125" style="191" bestFit="1" customWidth="1"/>
    <col min="35" max="35" width="13.140625" bestFit="1" customWidth="1"/>
    <col min="36" max="36" width="16.42578125" style="191" bestFit="1" customWidth="1"/>
    <col min="37" max="37" width="14.42578125" style="191" bestFit="1" customWidth="1"/>
    <col min="38" max="38" width="15.5703125" customWidth="1"/>
    <col min="39" max="39" width="18.140625" style="191" customWidth="1"/>
    <col min="40" max="40" width="13.140625" style="191" customWidth="1"/>
    <col min="41" max="41" width="13.140625" bestFit="1" customWidth="1"/>
    <col min="42" max="42" width="18" style="191" customWidth="1"/>
    <col min="43" max="43" width="15.28515625" style="191" customWidth="1"/>
    <col min="44" max="44" width="15.28515625" customWidth="1"/>
    <col min="45" max="46" width="16" style="191" customWidth="1"/>
    <col min="47" max="47" width="13.140625" bestFit="1" customWidth="1"/>
    <col min="48" max="48" width="16.42578125" style="191" bestFit="1" customWidth="1"/>
    <col min="49" max="49" width="18.5703125" style="191" customWidth="1"/>
    <col min="50" max="50" width="16.28515625" customWidth="1"/>
    <col min="51" max="51" width="17.140625" style="191" customWidth="1"/>
    <col min="52" max="52" width="14.7109375" style="191" customWidth="1"/>
    <col min="53" max="53" width="15.7109375" customWidth="1"/>
    <col min="54" max="54" width="16.42578125" style="191" bestFit="1" customWidth="1"/>
    <col min="55" max="55" width="16.28515625" style="191" customWidth="1"/>
    <col min="56" max="56" width="13.140625" bestFit="1" customWidth="1"/>
    <col min="57" max="57" width="16.42578125" style="191" bestFit="1" customWidth="1"/>
    <col min="58" max="58" width="13.140625" style="191" bestFit="1" customWidth="1"/>
    <col min="59" max="59" width="13.140625" bestFit="1" customWidth="1"/>
    <col min="60" max="60" width="16.42578125" style="191" bestFit="1" customWidth="1"/>
    <col min="61" max="61" width="13.140625" style="191" bestFit="1" customWidth="1"/>
    <col min="62" max="62" width="13.140625" bestFit="1" customWidth="1"/>
    <col min="63" max="63" width="15.42578125" style="191" bestFit="1" customWidth="1"/>
  </cols>
  <sheetData>
    <row r="1" spans="1:63" ht="27" thickBot="1" x14ac:dyDescent="0.45">
      <c r="A1" s="498" t="s">
        <v>128</v>
      </c>
      <c r="B1" s="499"/>
      <c r="C1" s="499"/>
      <c r="D1" s="499"/>
      <c r="E1" s="499"/>
      <c r="F1" s="499"/>
      <c r="G1" s="499"/>
      <c r="H1" s="499"/>
      <c r="I1" s="499"/>
      <c r="J1" s="500"/>
      <c r="K1" s="386" t="s">
        <v>41</v>
      </c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8"/>
      <c r="W1" s="386" t="s">
        <v>128</v>
      </c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8"/>
      <c r="AI1" s="386" t="s">
        <v>41</v>
      </c>
      <c r="AJ1" s="387"/>
      <c r="AK1" s="387"/>
      <c r="AL1" s="387"/>
      <c r="AM1" s="387"/>
      <c r="AN1" s="387"/>
      <c r="AO1" s="387"/>
      <c r="AP1" s="387"/>
      <c r="AQ1" s="387"/>
      <c r="AR1" s="387"/>
      <c r="AS1" s="387"/>
      <c r="AT1" s="388"/>
      <c r="AU1" s="386" t="s">
        <v>41</v>
      </c>
      <c r="AV1" s="387"/>
      <c r="AW1" s="387"/>
      <c r="AX1" s="387"/>
      <c r="AY1" s="387"/>
      <c r="AZ1" s="387"/>
      <c r="BA1" s="387"/>
      <c r="BB1" s="387"/>
      <c r="BC1" s="387"/>
      <c r="BD1" s="387"/>
      <c r="BE1" s="387"/>
      <c r="BF1" s="387"/>
      <c r="BG1" s="387"/>
      <c r="BH1" s="387"/>
      <c r="BI1" s="387"/>
      <c r="BJ1" s="387"/>
      <c r="BK1" s="388"/>
    </row>
    <row r="2" spans="1:63" ht="15.75" thickBot="1" x14ac:dyDescent="0.3">
      <c r="A2" s="176" t="s">
        <v>16</v>
      </c>
      <c r="B2" s="503" t="s">
        <v>0</v>
      </c>
      <c r="C2" s="504"/>
      <c r="D2" s="505"/>
      <c r="E2" s="496" t="s">
        <v>1</v>
      </c>
      <c r="F2" s="501"/>
      <c r="G2" s="502"/>
      <c r="H2" s="496" t="s">
        <v>2</v>
      </c>
      <c r="I2" s="501"/>
      <c r="J2" s="502"/>
      <c r="K2" s="496" t="s">
        <v>3</v>
      </c>
      <c r="L2" s="501"/>
      <c r="M2" s="502"/>
      <c r="N2" s="496" t="s">
        <v>4</v>
      </c>
      <c r="O2" s="501"/>
      <c r="P2" s="502"/>
      <c r="Q2" s="496" t="s">
        <v>5</v>
      </c>
      <c r="R2" s="501"/>
      <c r="S2" s="502"/>
      <c r="T2" s="496" t="s">
        <v>6</v>
      </c>
      <c r="U2" s="501"/>
      <c r="V2" s="502"/>
      <c r="W2" s="496" t="s">
        <v>7</v>
      </c>
      <c r="X2" s="501"/>
      <c r="Y2" s="502"/>
      <c r="Z2" s="496" t="s">
        <v>8</v>
      </c>
      <c r="AA2" s="501"/>
      <c r="AB2" s="502"/>
      <c r="AC2" s="496" t="s">
        <v>9</v>
      </c>
      <c r="AD2" s="501"/>
      <c r="AE2" s="502"/>
      <c r="AF2" s="496" t="s">
        <v>10</v>
      </c>
      <c r="AG2" s="501"/>
      <c r="AH2" s="502"/>
      <c r="AI2" s="496" t="s">
        <v>24</v>
      </c>
      <c r="AJ2" s="501"/>
      <c r="AK2" s="501"/>
      <c r="AL2" s="496" t="s">
        <v>38</v>
      </c>
      <c r="AM2" s="501"/>
      <c r="AN2" s="501"/>
      <c r="AO2" s="496" t="s">
        <v>37</v>
      </c>
      <c r="AP2" s="501"/>
      <c r="AQ2" s="501"/>
      <c r="AR2" s="496" t="s">
        <v>44</v>
      </c>
      <c r="AS2" s="501"/>
      <c r="AT2" s="501"/>
      <c r="AU2" s="496" t="s">
        <v>45</v>
      </c>
      <c r="AV2" s="501"/>
      <c r="AW2" s="501"/>
      <c r="AX2" s="496" t="s">
        <v>46</v>
      </c>
      <c r="AY2" s="501"/>
      <c r="AZ2" s="501"/>
      <c r="BA2" s="496" t="s">
        <v>47</v>
      </c>
      <c r="BB2" s="501"/>
      <c r="BC2" s="501"/>
      <c r="BD2" s="496" t="s">
        <v>48</v>
      </c>
      <c r="BE2" s="501"/>
      <c r="BF2" s="501"/>
      <c r="BG2" s="496" t="s">
        <v>49</v>
      </c>
      <c r="BH2" s="501"/>
      <c r="BI2" s="501"/>
      <c r="BJ2" s="496" t="s">
        <v>11</v>
      </c>
      <c r="BK2" s="497"/>
    </row>
    <row r="3" spans="1:63" x14ac:dyDescent="0.25">
      <c r="A3" s="81"/>
      <c r="B3" s="81" t="s">
        <v>17</v>
      </c>
      <c r="C3" s="243" t="s">
        <v>19</v>
      </c>
      <c r="D3" s="243" t="s">
        <v>20</v>
      </c>
      <c r="E3" s="81" t="s">
        <v>17</v>
      </c>
      <c r="F3" s="243" t="s">
        <v>19</v>
      </c>
      <c r="G3" s="243" t="s">
        <v>20</v>
      </c>
      <c r="H3" s="81" t="s">
        <v>17</v>
      </c>
      <c r="I3" s="243" t="s">
        <v>19</v>
      </c>
      <c r="J3" s="243" t="s">
        <v>20</v>
      </c>
      <c r="K3" s="81" t="s">
        <v>17</v>
      </c>
      <c r="L3" s="243" t="s">
        <v>19</v>
      </c>
      <c r="M3" s="243" t="s">
        <v>20</v>
      </c>
      <c r="N3" s="81" t="s">
        <v>17</v>
      </c>
      <c r="O3" s="243" t="s">
        <v>19</v>
      </c>
      <c r="P3" s="243" t="s">
        <v>20</v>
      </c>
      <c r="Q3" s="81" t="s">
        <v>17</v>
      </c>
      <c r="R3" s="243" t="s">
        <v>19</v>
      </c>
      <c r="S3" s="243" t="s">
        <v>20</v>
      </c>
      <c r="T3" s="81" t="s">
        <v>17</v>
      </c>
      <c r="U3" s="243" t="s">
        <v>19</v>
      </c>
      <c r="V3" s="243" t="s">
        <v>20</v>
      </c>
      <c r="W3" s="81" t="s">
        <v>17</v>
      </c>
      <c r="X3" s="243" t="s">
        <v>19</v>
      </c>
      <c r="Y3" s="243" t="s">
        <v>20</v>
      </c>
      <c r="Z3" s="81" t="s">
        <v>17</v>
      </c>
      <c r="AA3" s="243" t="s">
        <v>19</v>
      </c>
      <c r="AB3" s="243" t="s">
        <v>20</v>
      </c>
      <c r="AC3" s="81" t="s">
        <v>17</v>
      </c>
      <c r="AD3" s="243" t="s">
        <v>19</v>
      </c>
      <c r="AE3" s="243" t="s">
        <v>20</v>
      </c>
      <c r="AF3" s="81" t="s">
        <v>17</v>
      </c>
      <c r="AG3" s="243" t="s">
        <v>19</v>
      </c>
      <c r="AH3" s="243" t="s">
        <v>20</v>
      </c>
      <c r="AI3" s="81" t="s">
        <v>17</v>
      </c>
      <c r="AJ3" s="243" t="s">
        <v>19</v>
      </c>
      <c r="AK3" s="243" t="s">
        <v>20</v>
      </c>
      <c r="AL3" s="81" t="s">
        <v>17</v>
      </c>
      <c r="AM3" s="243" t="s">
        <v>19</v>
      </c>
      <c r="AN3" s="243" t="s">
        <v>20</v>
      </c>
      <c r="AO3" s="81" t="s">
        <v>17</v>
      </c>
      <c r="AP3" s="243" t="s">
        <v>19</v>
      </c>
      <c r="AQ3" s="243" t="s">
        <v>20</v>
      </c>
      <c r="AR3" s="81" t="s">
        <v>17</v>
      </c>
      <c r="AS3" s="243" t="s">
        <v>19</v>
      </c>
      <c r="AT3" s="243" t="s">
        <v>20</v>
      </c>
      <c r="AU3" s="81" t="s">
        <v>17</v>
      </c>
      <c r="AV3" s="243" t="s">
        <v>19</v>
      </c>
      <c r="AW3" s="243" t="s">
        <v>20</v>
      </c>
      <c r="AX3" s="81" t="s">
        <v>17</v>
      </c>
      <c r="AY3" s="243" t="s">
        <v>19</v>
      </c>
      <c r="AZ3" s="243" t="s">
        <v>20</v>
      </c>
      <c r="BA3" s="81" t="s">
        <v>17</v>
      </c>
      <c r="BB3" s="243" t="s">
        <v>19</v>
      </c>
      <c r="BC3" s="243" t="s">
        <v>20</v>
      </c>
      <c r="BD3" s="81" t="s">
        <v>17</v>
      </c>
      <c r="BE3" s="243" t="s">
        <v>19</v>
      </c>
      <c r="BF3" s="243" t="s">
        <v>20</v>
      </c>
      <c r="BG3" s="81" t="s">
        <v>17</v>
      </c>
      <c r="BH3" s="243" t="s">
        <v>19</v>
      </c>
      <c r="BI3" s="243" t="s">
        <v>20</v>
      </c>
      <c r="BJ3" s="81" t="s">
        <v>17</v>
      </c>
      <c r="BK3" s="243" t="s">
        <v>18</v>
      </c>
    </row>
    <row r="4" spans="1:63" x14ac:dyDescent="0.25">
      <c r="A4" s="102" t="s">
        <v>12</v>
      </c>
      <c r="B4" s="5">
        <v>69834</v>
      </c>
      <c r="C4" s="199">
        <v>2.4500000000000002</v>
      </c>
      <c r="D4" s="200">
        <v>171093.3</v>
      </c>
      <c r="E4" s="68">
        <v>65795</v>
      </c>
      <c r="F4" s="232">
        <v>2.4500000000000002</v>
      </c>
      <c r="G4" s="231">
        <v>161197.75</v>
      </c>
      <c r="H4" s="5">
        <v>70605</v>
      </c>
      <c r="I4" s="199">
        <v>2.4500000000000002</v>
      </c>
      <c r="J4" s="199">
        <v>172982.25</v>
      </c>
      <c r="K4" s="68">
        <v>69616</v>
      </c>
      <c r="L4" s="232">
        <v>2.4500000000000002</v>
      </c>
      <c r="M4" s="231">
        <v>170559.2</v>
      </c>
      <c r="N4" s="3">
        <v>72567</v>
      </c>
      <c r="O4" s="199">
        <v>2.4500000000000002</v>
      </c>
      <c r="P4" s="213">
        <v>177789.15</v>
      </c>
      <c r="Q4" s="68">
        <v>71104</v>
      </c>
      <c r="R4" s="232">
        <v>2.4500000000000002</v>
      </c>
      <c r="S4" s="231">
        <v>174204.79999999999</v>
      </c>
      <c r="T4" s="3">
        <v>74112</v>
      </c>
      <c r="U4" s="199">
        <v>2.56</v>
      </c>
      <c r="V4" s="212">
        <v>189726.72</v>
      </c>
      <c r="W4" s="68">
        <v>73872</v>
      </c>
      <c r="X4" s="232">
        <v>2.56</v>
      </c>
      <c r="Y4" s="231">
        <v>189112.32000000001</v>
      </c>
      <c r="Z4" s="3">
        <v>70660</v>
      </c>
      <c r="AA4" s="199">
        <v>2.56</v>
      </c>
      <c r="AB4" s="212">
        <v>180889.60000000001</v>
      </c>
      <c r="AC4" s="68">
        <v>73200</v>
      </c>
      <c r="AD4" s="232">
        <v>2.56</v>
      </c>
      <c r="AE4" s="231">
        <v>187392</v>
      </c>
      <c r="AF4" s="3">
        <v>71657</v>
      </c>
      <c r="AG4" s="199">
        <v>2.56</v>
      </c>
      <c r="AH4" s="212">
        <v>183441.92000000001</v>
      </c>
      <c r="AI4" s="68">
        <v>23842</v>
      </c>
      <c r="AJ4" s="232">
        <v>2.56</v>
      </c>
      <c r="AK4" s="231">
        <v>61035.519999999997</v>
      </c>
      <c r="AL4" s="20">
        <v>21551</v>
      </c>
      <c r="AM4" s="199">
        <v>2.56</v>
      </c>
      <c r="AN4" s="189">
        <v>55170.559999999998</v>
      </c>
      <c r="AO4" s="68">
        <v>28467</v>
      </c>
      <c r="AP4" s="232">
        <v>2.56</v>
      </c>
      <c r="AQ4" s="231">
        <v>72875.520000000004</v>
      </c>
      <c r="AR4" s="20">
        <v>27072</v>
      </c>
      <c r="AS4" s="199">
        <v>0.11</v>
      </c>
      <c r="AT4" s="189">
        <v>2977.92</v>
      </c>
      <c r="AU4" s="68">
        <v>65795</v>
      </c>
      <c r="AV4" s="232">
        <v>0.11</v>
      </c>
      <c r="AW4" s="231">
        <v>7237.45</v>
      </c>
      <c r="AX4" s="20">
        <v>70605</v>
      </c>
      <c r="AY4" s="198">
        <v>0.11</v>
      </c>
      <c r="AZ4" s="189">
        <v>7766.55</v>
      </c>
      <c r="BA4" s="68">
        <v>69616</v>
      </c>
      <c r="BB4" s="232">
        <v>0.11</v>
      </c>
      <c r="BC4" s="231">
        <v>7657.76</v>
      </c>
      <c r="BD4" s="20">
        <v>72567</v>
      </c>
      <c r="BE4" s="198">
        <v>0.11</v>
      </c>
      <c r="BF4" s="189">
        <v>7982.37</v>
      </c>
      <c r="BG4" s="68">
        <v>71104</v>
      </c>
      <c r="BH4" s="232">
        <v>0.11</v>
      </c>
      <c r="BI4" s="231">
        <v>7821.44</v>
      </c>
      <c r="BJ4" s="20">
        <f>B4+E4+H4+K4+N4+Q4+T4+W4+Z4+AC4+AF4+AI4+AL4+AO4</f>
        <v>856882</v>
      </c>
      <c r="BK4" s="189">
        <f>D4+G4+J4+M4+P4+S4+V4+Y4+AB4+AE4+AH4+AK4+AN4+AQ4+AT4+AW4+AZ4+BC4+BF4+BI4</f>
        <v>2188914.0999999996</v>
      </c>
    </row>
    <row r="5" spans="1:63" x14ac:dyDescent="0.25">
      <c r="A5" s="102" t="s">
        <v>13</v>
      </c>
      <c r="B5" s="7">
        <v>69894</v>
      </c>
      <c r="C5" s="199">
        <v>7.98</v>
      </c>
      <c r="D5" s="200">
        <v>557754.12</v>
      </c>
      <c r="E5" s="68">
        <v>65881</v>
      </c>
      <c r="F5" s="232">
        <v>7.98</v>
      </c>
      <c r="G5" s="231">
        <v>525730.38</v>
      </c>
      <c r="H5" s="5">
        <v>70636</v>
      </c>
      <c r="I5" s="199">
        <v>7.98</v>
      </c>
      <c r="J5" s="199">
        <v>563675.28</v>
      </c>
      <c r="K5" s="68">
        <v>69638</v>
      </c>
      <c r="L5" s="232">
        <v>7.98</v>
      </c>
      <c r="M5" s="231">
        <v>555711.24</v>
      </c>
      <c r="N5" s="62">
        <v>72649</v>
      </c>
      <c r="O5" s="199">
        <v>7.98</v>
      </c>
      <c r="P5" s="212">
        <v>579739.02</v>
      </c>
      <c r="Q5" s="68">
        <v>71138</v>
      </c>
      <c r="R5" s="232">
        <v>7.98</v>
      </c>
      <c r="S5" s="231">
        <v>567681.24</v>
      </c>
      <c r="T5" s="3">
        <v>74139</v>
      </c>
      <c r="U5" s="199">
        <v>8.35</v>
      </c>
      <c r="V5" s="212">
        <v>619060.65</v>
      </c>
      <c r="W5" s="68">
        <v>73611</v>
      </c>
      <c r="X5" s="232">
        <v>8.35</v>
      </c>
      <c r="Y5" s="231">
        <v>614651.85</v>
      </c>
      <c r="Z5" s="3">
        <v>72179</v>
      </c>
      <c r="AA5" s="199">
        <v>8.35</v>
      </c>
      <c r="AB5" s="212">
        <v>602694.65</v>
      </c>
      <c r="AC5" s="68">
        <v>73171</v>
      </c>
      <c r="AD5" s="232">
        <v>8.35</v>
      </c>
      <c r="AE5" s="231">
        <v>610977.85</v>
      </c>
      <c r="AF5" s="3">
        <v>72483</v>
      </c>
      <c r="AG5" s="199">
        <v>8.35</v>
      </c>
      <c r="AH5" s="212">
        <v>605233.05000000005</v>
      </c>
      <c r="AI5" s="68">
        <v>23871</v>
      </c>
      <c r="AJ5" s="232">
        <v>8.35</v>
      </c>
      <c r="AK5" s="231">
        <v>199322.85</v>
      </c>
      <c r="AL5" s="20">
        <v>21610</v>
      </c>
      <c r="AM5" s="199">
        <v>8.35</v>
      </c>
      <c r="AN5" s="189">
        <v>180443.5</v>
      </c>
      <c r="AO5" s="68">
        <v>28533</v>
      </c>
      <c r="AP5" s="232">
        <v>8.35</v>
      </c>
      <c r="AQ5" s="231">
        <v>238250.55</v>
      </c>
      <c r="AR5" s="20">
        <v>27078</v>
      </c>
      <c r="AS5" s="199">
        <v>0.37</v>
      </c>
      <c r="AT5" s="189">
        <v>10018.86</v>
      </c>
      <c r="AU5" s="68">
        <v>65881</v>
      </c>
      <c r="AV5" s="232">
        <v>0.37</v>
      </c>
      <c r="AW5" s="231">
        <v>24375.97</v>
      </c>
      <c r="AX5" s="20">
        <v>70636</v>
      </c>
      <c r="AY5" s="198">
        <v>0.37</v>
      </c>
      <c r="AZ5" s="189">
        <v>26135.32</v>
      </c>
      <c r="BA5" s="68">
        <v>69638</v>
      </c>
      <c r="BB5" s="232">
        <v>0.37</v>
      </c>
      <c r="BC5" s="231">
        <v>25766.06</v>
      </c>
      <c r="BD5" s="20">
        <v>72649</v>
      </c>
      <c r="BE5" s="198">
        <v>0.37</v>
      </c>
      <c r="BF5" s="189">
        <v>26880.13</v>
      </c>
      <c r="BG5" s="68">
        <v>71138</v>
      </c>
      <c r="BH5" s="232">
        <v>0.37</v>
      </c>
      <c r="BI5" s="231">
        <v>26321.06</v>
      </c>
      <c r="BJ5" s="20">
        <f t="shared" ref="BJ5:BJ7" si="0">B5+E5+H5+K5+N5+Q5+T5+W5+Z5+AC5+AF5+AI5+AL5+AO5</f>
        <v>859433</v>
      </c>
      <c r="BK5" s="189">
        <f t="shared" ref="BK5:BK7" si="1">D5+G5+J5+M5+P5+S5+V5+Y5+AB5+AE5+AH5+AK5+AN5+AQ5+AT5+AW5+AZ5+BC5+BF5+BI5</f>
        <v>7160423.629999999</v>
      </c>
    </row>
    <row r="6" spans="1:63" x14ac:dyDescent="0.25">
      <c r="A6" s="102" t="s">
        <v>14</v>
      </c>
      <c r="B6" s="7">
        <v>69070</v>
      </c>
      <c r="C6" s="199">
        <v>6.77</v>
      </c>
      <c r="D6" s="200">
        <v>467603.9</v>
      </c>
      <c r="E6" s="68">
        <v>65249</v>
      </c>
      <c r="F6" s="232">
        <v>6.77</v>
      </c>
      <c r="G6" s="231">
        <v>441735.73</v>
      </c>
      <c r="H6" s="5">
        <v>69927</v>
      </c>
      <c r="I6" s="199">
        <v>6.77</v>
      </c>
      <c r="J6" s="199">
        <v>473405.79</v>
      </c>
      <c r="K6" s="68">
        <v>68924</v>
      </c>
      <c r="L6" s="232">
        <v>6.77</v>
      </c>
      <c r="M6" s="231">
        <v>466615.48</v>
      </c>
      <c r="N6" s="7">
        <v>72111</v>
      </c>
      <c r="O6" s="199">
        <v>6.77</v>
      </c>
      <c r="P6" s="212">
        <v>488191.47</v>
      </c>
      <c r="Q6" s="68">
        <v>70345</v>
      </c>
      <c r="R6" s="232">
        <v>6.77</v>
      </c>
      <c r="S6" s="231">
        <v>476235.65</v>
      </c>
      <c r="T6" s="3">
        <v>73128</v>
      </c>
      <c r="U6" s="199">
        <v>7.08</v>
      </c>
      <c r="V6" s="212">
        <v>517746.24</v>
      </c>
      <c r="W6" s="68">
        <v>72923</v>
      </c>
      <c r="X6" s="232">
        <v>7.08</v>
      </c>
      <c r="Y6" s="231">
        <v>516294.84</v>
      </c>
      <c r="Z6" s="3">
        <v>69571</v>
      </c>
      <c r="AA6" s="199">
        <v>7.08</v>
      </c>
      <c r="AB6" s="212">
        <v>492562.68</v>
      </c>
      <c r="AC6" s="68">
        <v>72315</v>
      </c>
      <c r="AD6" s="232">
        <v>7.08</v>
      </c>
      <c r="AE6" s="231">
        <v>511990.2</v>
      </c>
      <c r="AF6" s="3">
        <v>70828</v>
      </c>
      <c r="AG6" s="199">
        <v>7.08</v>
      </c>
      <c r="AH6" s="212">
        <v>501462.24</v>
      </c>
      <c r="AI6" s="68">
        <v>23501</v>
      </c>
      <c r="AJ6" s="232">
        <v>7.08</v>
      </c>
      <c r="AK6" s="231">
        <v>166387.07999999999</v>
      </c>
      <c r="AL6" s="20">
        <v>21281</v>
      </c>
      <c r="AM6" s="199">
        <v>7.08</v>
      </c>
      <c r="AN6" s="189">
        <v>150669.48000000001</v>
      </c>
      <c r="AO6" s="68">
        <v>28299</v>
      </c>
      <c r="AP6" s="232">
        <v>7.08</v>
      </c>
      <c r="AQ6" s="231">
        <v>200356.92</v>
      </c>
      <c r="AR6" s="20">
        <v>26790</v>
      </c>
      <c r="AS6" s="199">
        <v>0.31</v>
      </c>
      <c r="AT6" s="189">
        <v>8304.9</v>
      </c>
      <c r="AU6" s="68">
        <v>65249</v>
      </c>
      <c r="AV6" s="232">
        <v>0.31</v>
      </c>
      <c r="AW6" s="231">
        <v>20227.189999999999</v>
      </c>
      <c r="AX6" s="20">
        <v>69927</v>
      </c>
      <c r="AY6" s="198">
        <v>0.31</v>
      </c>
      <c r="AZ6" s="189">
        <v>21677.37</v>
      </c>
      <c r="BA6" s="68">
        <v>68924</v>
      </c>
      <c r="BB6" s="232">
        <v>0.31</v>
      </c>
      <c r="BC6" s="231">
        <v>21366.44</v>
      </c>
      <c r="BD6" s="20">
        <v>72111</v>
      </c>
      <c r="BE6" s="198">
        <v>0.31</v>
      </c>
      <c r="BF6" s="189">
        <v>22354.41</v>
      </c>
      <c r="BG6" s="68">
        <v>70345</v>
      </c>
      <c r="BH6" s="232">
        <v>0.31</v>
      </c>
      <c r="BI6" s="231">
        <v>21806.95</v>
      </c>
      <c r="BJ6" s="20">
        <f t="shared" si="0"/>
        <v>847472</v>
      </c>
      <c r="BK6" s="189">
        <f t="shared" si="1"/>
        <v>5986994.9600000018</v>
      </c>
    </row>
    <row r="7" spans="1:63" x14ac:dyDescent="0.25">
      <c r="A7" s="102" t="s">
        <v>15</v>
      </c>
      <c r="B7" s="7">
        <v>69070</v>
      </c>
      <c r="C7" s="199">
        <v>1.88</v>
      </c>
      <c r="D7" s="200">
        <v>129851.6</v>
      </c>
      <c r="E7" s="68">
        <v>65249</v>
      </c>
      <c r="F7" s="232">
        <v>1.88</v>
      </c>
      <c r="G7" s="231">
        <v>122668.12</v>
      </c>
      <c r="H7" s="5">
        <v>69927</v>
      </c>
      <c r="I7" s="199">
        <v>1.88</v>
      </c>
      <c r="J7" s="199">
        <v>131462.76</v>
      </c>
      <c r="K7" s="68">
        <v>68924</v>
      </c>
      <c r="L7" s="232">
        <v>1.88</v>
      </c>
      <c r="M7" s="231">
        <v>129577.12</v>
      </c>
      <c r="N7" s="3">
        <v>72112</v>
      </c>
      <c r="O7" s="199">
        <v>1.88</v>
      </c>
      <c r="P7" s="212">
        <v>135570.56</v>
      </c>
      <c r="Q7" s="68">
        <v>70345</v>
      </c>
      <c r="R7" s="232">
        <v>1.88</v>
      </c>
      <c r="S7" s="231">
        <v>132248.6</v>
      </c>
      <c r="T7" s="3">
        <v>73130</v>
      </c>
      <c r="U7" s="199">
        <v>1.97</v>
      </c>
      <c r="V7" s="212">
        <v>144066.1</v>
      </c>
      <c r="W7" s="68">
        <v>73211</v>
      </c>
      <c r="X7" s="232">
        <v>1.97</v>
      </c>
      <c r="Y7" s="231">
        <v>144225.67000000001</v>
      </c>
      <c r="Z7" s="3">
        <v>69571</v>
      </c>
      <c r="AA7" s="199">
        <v>1.97</v>
      </c>
      <c r="AB7" s="212">
        <v>137054.87</v>
      </c>
      <c r="AC7" s="68">
        <v>72305</v>
      </c>
      <c r="AD7" s="232">
        <v>1.97</v>
      </c>
      <c r="AE7" s="231">
        <v>142440.85</v>
      </c>
      <c r="AF7" s="3">
        <v>70821</v>
      </c>
      <c r="AG7" s="199">
        <v>1.97</v>
      </c>
      <c r="AH7" s="212">
        <v>139517.37</v>
      </c>
      <c r="AI7" s="68">
        <v>23501</v>
      </c>
      <c r="AJ7" s="232">
        <v>1.97</v>
      </c>
      <c r="AK7" s="231">
        <v>46296.97</v>
      </c>
      <c r="AL7" s="20">
        <v>21281</v>
      </c>
      <c r="AM7" s="199">
        <v>1.97</v>
      </c>
      <c r="AN7" s="189">
        <v>41923.57</v>
      </c>
      <c r="AO7" s="68">
        <v>28155</v>
      </c>
      <c r="AP7" s="232">
        <v>1.97</v>
      </c>
      <c r="AQ7" s="231">
        <v>55465.35</v>
      </c>
      <c r="AR7" s="20">
        <v>26790</v>
      </c>
      <c r="AS7" s="199">
        <v>0.09</v>
      </c>
      <c r="AT7" s="189">
        <v>2411.1</v>
      </c>
      <c r="AU7" s="68">
        <v>65249</v>
      </c>
      <c r="AV7" s="232">
        <v>0.09</v>
      </c>
      <c r="AW7" s="231">
        <v>5872.41</v>
      </c>
      <c r="AX7" s="20">
        <v>69927</v>
      </c>
      <c r="AY7" s="198">
        <v>0.09</v>
      </c>
      <c r="AZ7" s="189">
        <v>6293.43</v>
      </c>
      <c r="BA7" s="68">
        <v>68924</v>
      </c>
      <c r="BB7" s="232">
        <v>0.09</v>
      </c>
      <c r="BC7" s="231">
        <v>6203.16</v>
      </c>
      <c r="BD7" s="20">
        <v>72112</v>
      </c>
      <c r="BE7" s="198">
        <v>0.09</v>
      </c>
      <c r="BF7" s="189">
        <v>6490.08</v>
      </c>
      <c r="BG7" s="68">
        <v>70345</v>
      </c>
      <c r="BH7" s="232">
        <v>0.09</v>
      </c>
      <c r="BI7" s="231">
        <v>6331.05</v>
      </c>
      <c r="BJ7" s="20">
        <f t="shared" si="0"/>
        <v>847602</v>
      </c>
      <c r="BK7" s="189">
        <f t="shared" si="1"/>
        <v>1665970.7400000002</v>
      </c>
    </row>
    <row r="8" spans="1:63" x14ac:dyDescent="0.25">
      <c r="A8" s="102" t="s">
        <v>11</v>
      </c>
      <c r="B8" s="3">
        <f t="shared" ref="B8:AG8" si="2">SUM(B4:B7)</f>
        <v>277868</v>
      </c>
      <c r="C8" s="212">
        <f t="shared" si="2"/>
        <v>19.079999999999998</v>
      </c>
      <c r="D8" s="202">
        <f t="shared" si="2"/>
        <v>1326302.92</v>
      </c>
      <c r="E8" s="68">
        <f t="shared" si="2"/>
        <v>262174</v>
      </c>
      <c r="F8" s="231">
        <f t="shared" si="2"/>
        <v>19.079999999999998</v>
      </c>
      <c r="G8" s="231">
        <f t="shared" si="2"/>
        <v>1251331.98</v>
      </c>
      <c r="H8" s="3">
        <f t="shared" si="2"/>
        <v>281095</v>
      </c>
      <c r="I8" s="212">
        <f t="shared" si="2"/>
        <v>19.079999999999998</v>
      </c>
      <c r="J8" s="212">
        <f t="shared" si="2"/>
        <v>1341526.08</v>
      </c>
      <c r="K8" s="68">
        <f t="shared" si="2"/>
        <v>277102</v>
      </c>
      <c r="L8" s="231">
        <f t="shared" si="2"/>
        <v>19.079999999999998</v>
      </c>
      <c r="M8" s="231">
        <f t="shared" si="2"/>
        <v>1322463.04</v>
      </c>
      <c r="N8" s="3">
        <f t="shared" si="2"/>
        <v>289439</v>
      </c>
      <c r="O8" s="212">
        <f t="shared" si="2"/>
        <v>19.079999999999998</v>
      </c>
      <c r="P8" s="212">
        <f t="shared" si="2"/>
        <v>1381290.2000000002</v>
      </c>
      <c r="Q8" s="68">
        <f t="shared" si="2"/>
        <v>282932</v>
      </c>
      <c r="R8" s="231">
        <f t="shared" si="2"/>
        <v>19.079999999999998</v>
      </c>
      <c r="S8" s="231">
        <f t="shared" si="2"/>
        <v>1350370.29</v>
      </c>
      <c r="T8" s="3">
        <f t="shared" si="2"/>
        <v>294509</v>
      </c>
      <c r="U8" s="212">
        <f t="shared" si="2"/>
        <v>19.96</v>
      </c>
      <c r="V8" s="212">
        <f t="shared" si="2"/>
        <v>1470599.71</v>
      </c>
      <c r="W8" s="68">
        <f t="shared" si="2"/>
        <v>293617</v>
      </c>
      <c r="X8" s="231">
        <f t="shared" si="2"/>
        <v>19.96</v>
      </c>
      <c r="Y8" s="231">
        <f t="shared" si="2"/>
        <v>1464284.68</v>
      </c>
      <c r="Z8" s="3">
        <f t="shared" si="2"/>
        <v>281981</v>
      </c>
      <c r="AA8" s="212">
        <f t="shared" si="2"/>
        <v>19.96</v>
      </c>
      <c r="AB8" s="212">
        <f t="shared" si="2"/>
        <v>1413201.7999999998</v>
      </c>
      <c r="AC8" s="68">
        <f t="shared" si="2"/>
        <v>290991</v>
      </c>
      <c r="AD8" s="231">
        <f t="shared" si="2"/>
        <v>19.96</v>
      </c>
      <c r="AE8" s="231">
        <f t="shared" si="2"/>
        <v>1452800.9000000001</v>
      </c>
      <c r="AF8" s="3">
        <f t="shared" si="2"/>
        <v>285789</v>
      </c>
      <c r="AG8" s="212">
        <f t="shared" si="2"/>
        <v>19.96</v>
      </c>
      <c r="AH8" s="212">
        <f t="shared" ref="AH8:BI8" si="3">SUM(AH4:AH7)</f>
        <v>1429654.58</v>
      </c>
      <c r="AI8" s="68">
        <f t="shared" si="3"/>
        <v>94715</v>
      </c>
      <c r="AJ8" s="231">
        <f t="shared" si="3"/>
        <v>19.96</v>
      </c>
      <c r="AK8" s="231">
        <f t="shared" si="3"/>
        <v>473042.41999999993</v>
      </c>
      <c r="AL8" s="20">
        <f t="shared" si="3"/>
        <v>85723</v>
      </c>
      <c r="AM8" s="189">
        <f t="shared" si="3"/>
        <v>19.96</v>
      </c>
      <c r="AN8" s="189">
        <f t="shared" si="3"/>
        <v>428207.11000000004</v>
      </c>
      <c r="AO8" s="68">
        <f t="shared" si="3"/>
        <v>113454</v>
      </c>
      <c r="AP8" s="231">
        <f t="shared" si="3"/>
        <v>19.96</v>
      </c>
      <c r="AQ8" s="231">
        <f t="shared" si="3"/>
        <v>566948.34</v>
      </c>
      <c r="AR8" s="20">
        <f t="shared" si="3"/>
        <v>107730</v>
      </c>
      <c r="AS8" s="189">
        <f t="shared" si="3"/>
        <v>0.88</v>
      </c>
      <c r="AT8" s="189">
        <f t="shared" si="3"/>
        <v>23712.78</v>
      </c>
      <c r="AU8" s="68">
        <f t="shared" si="3"/>
        <v>262174</v>
      </c>
      <c r="AV8" s="231">
        <f t="shared" si="3"/>
        <v>0.88</v>
      </c>
      <c r="AW8" s="231">
        <f t="shared" si="3"/>
        <v>57713.020000000004</v>
      </c>
      <c r="AX8" s="20">
        <f t="shared" si="3"/>
        <v>281095</v>
      </c>
      <c r="AY8" s="189">
        <f t="shared" si="3"/>
        <v>0.88</v>
      </c>
      <c r="AZ8" s="189">
        <f t="shared" si="3"/>
        <v>61872.670000000006</v>
      </c>
      <c r="BA8" s="68">
        <f t="shared" si="3"/>
        <v>277102</v>
      </c>
      <c r="BB8" s="231">
        <f t="shared" si="3"/>
        <v>0.88</v>
      </c>
      <c r="BC8" s="231">
        <f t="shared" si="3"/>
        <v>60993.42</v>
      </c>
      <c r="BD8" s="20">
        <f t="shared" si="3"/>
        <v>289439</v>
      </c>
      <c r="BE8" s="189">
        <f t="shared" si="3"/>
        <v>0.88</v>
      </c>
      <c r="BF8" s="189">
        <f t="shared" si="3"/>
        <v>63706.990000000005</v>
      </c>
      <c r="BG8" s="68">
        <f t="shared" si="3"/>
        <v>282932</v>
      </c>
      <c r="BH8" s="231">
        <f t="shared" si="3"/>
        <v>0.88</v>
      </c>
      <c r="BI8" s="231">
        <f t="shared" si="3"/>
        <v>62280.5</v>
      </c>
      <c r="BJ8" s="20">
        <f>SUM(BJ4:BJ7)</f>
        <v>3411389</v>
      </c>
      <c r="BK8" s="189">
        <f>SUM(BK4:BK7)</f>
        <v>17002303.43</v>
      </c>
    </row>
    <row r="9" spans="1:63" s="191" customFormat="1" x14ac:dyDescent="0.25">
      <c r="A9" s="250" t="s">
        <v>35</v>
      </c>
      <c r="B9" s="383">
        <v>1983.11</v>
      </c>
      <c r="C9" s="384"/>
      <c r="D9" s="385"/>
      <c r="E9" s="456">
        <v>2221.23</v>
      </c>
      <c r="F9" s="457"/>
      <c r="G9" s="458"/>
      <c r="H9" s="364">
        <v>5079.0600000000004</v>
      </c>
      <c r="I9" s="365"/>
      <c r="J9" s="366"/>
      <c r="K9" s="456">
        <v>4626.33</v>
      </c>
      <c r="L9" s="457"/>
      <c r="M9" s="458"/>
      <c r="N9" s="364">
        <v>1302.43</v>
      </c>
      <c r="O9" s="365"/>
      <c r="P9" s="366"/>
      <c r="Q9" s="456">
        <v>427.45</v>
      </c>
      <c r="R9" s="457"/>
      <c r="S9" s="458"/>
      <c r="T9" s="364">
        <v>2805.87</v>
      </c>
      <c r="U9" s="365"/>
      <c r="V9" s="366"/>
      <c r="W9" s="456"/>
      <c r="X9" s="457"/>
      <c r="Y9" s="458"/>
      <c r="Z9" s="364">
        <v>2593.0100000000002</v>
      </c>
      <c r="AA9" s="365"/>
      <c r="AB9" s="366"/>
      <c r="AC9" s="456">
        <v>990.96</v>
      </c>
      <c r="AD9" s="457"/>
      <c r="AE9" s="458"/>
      <c r="AF9" s="364">
        <v>2872.18</v>
      </c>
      <c r="AG9" s="365"/>
      <c r="AH9" s="366"/>
      <c r="AI9" s="456">
        <v>0</v>
      </c>
      <c r="AJ9" s="457"/>
      <c r="AK9" s="458"/>
      <c r="AL9" s="353">
        <v>0</v>
      </c>
      <c r="AM9" s="354"/>
      <c r="AN9" s="355"/>
      <c r="AO9" s="456">
        <v>626.34</v>
      </c>
      <c r="AP9" s="457"/>
      <c r="AQ9" s="458"/>
      <c r="AR9" s="353">
        <v>0</v>
      </c>
      <c r="AS9" s="354"/>
      <c r="AT9" s="355"/>
      <c r="AU9" s="456">
        <v>0</v>
      </c>
      <c r="AV9" s="457"/>
      <c r="AW9" s="458"/>
      <c r="AX9" s="353">
        <v>0</v>
      </c>
      <c r="AY9" s="354"/>
      <c r="AZ9" s="355"/>
      <c r="BA9" s="456">
        <v>0</v>
      </c>
      <c r="BB9" s="457"/>
      <c r="BC9" s="458"/>
      <c r="BD9" s="353">
        <v>0</v>
      </c>
      <c r="BE9" s="354"/>
      <c r="BF9" s="355"/>
      <c r="BG9" s="456">
        <v>0</v>
      </c>
      <c r="BH9" s="457"/>
      <c r="BI9" s="458"/>
      <c r="BJ9" s="189" t="s">
        <v>22</v>
      </c>
      <c r="BK9" s="189">
        <f>B9+E9+H9+K9+N9+Q9+T9+Y9+Z9+AC9+AI9+AL9+AO9</f>
        <v>22655.790000000005</v>
      </c>
    </row>
    <row r="10" spans="1:63" s="191" customFormat="1" x14ac:dyDescent="0.25">
      <c r="A10" s="250" t="s">
        <v>23</v>
      </c>
      <c r="B10" s="364">
        <f>D8-B9</f>
        <v>1324319.8099999998</v>
      </c>
      <c r="C10" s="365"/>
      <c r="D10" s="366"/>
      <c r="E10" s="456">
        <f>G8-E9</f>
        <v>1249110.75</v>
      </c>
      <c r="F10" s="457"/>
      <c r="G10" s="458"/>
      <c r="H10" s="353">
        <f>J8-H9</f>
        <v>1336447.02</v>
      </c>
      <c r="I10" s="354"/>
      <c r="J10" s="355"/>
      <c r="K10" s="456">
        <f>M8-K9</f>
        <v>1317836.71</v>
      </c>
      <c r="L10" s="457"/>
      <c r="M10" s="458"/>
      <c r="N10" s="353">
        <f>P8-N9</f>
        <v>1379987.7700000003</v>
      </c>
      <c r="O10" s="354"/>
      <c r="P10" s="355"/>
      <c r="Q10" s="456">
        <f>S8-Q9</f>
        <v>1349942.84</v>
      </c>
      <c r="R10" s="457"/>
      <c r="S10" s="458"/>
      <c r="T10" s="353">
        <f>V8-T9</f>
        <v>1467793.8399999999</v>
      </c>
      <c r="U10" s="354"/>
      <c r="V10" s="355"/>
      <c r="W10" s="456">
        <f>Y8-Y9</f>
        <v>1464284.68</v>
      </c>
      <c r="X10" s="457"/>
      <c r="Y10" s="458"/>
      <c r="Z10" s="353">
        <f>AB8-Z9</f>
        <v>1410608.7899999998</v>
      </c>
      <c r="AA10" s="354"/>
      <c r="AB10" s="355"/>
      <c r="AC10" s="456">
        <f>AE8-AC9</f>
        <v>1451809.9400000002</v>
      </c>
      <c r="AD10" s="457"/>
      <c r="AE10" s="458"/>
      <c r="AF10" s="353">
        <f>AH8-AF9</f>
        <v>1426782.4000000001</v>
      </c>
      <c r="AG10" s="354"/>
      <c r="AH10" s="355"/>
      <c r="AI10" s="456">
        <f>AK8-AI9</f>
        <v>473042.41999999993</v>
      </c>
      <c r="AJ10" s="457"/>
      <c r="AK10" s="458"/>
      <c r="AL10" s="353">
        <f>AN8-AL9</f>
        <v>428207.11000000004</v>
      </c>
      <c r="AM10" s="354"/>
      <c r="AN10" s="355"/>
      <c r="AO10" s="456">
        <f>AQ8-AO9</f>
        <v>566322</v>
      </c>
      <c r="AP10" s="457"/>
      <c r="AQ10" s="458"/>
      <c r="AR10" s="353">
        <f>AT8</f>
        <v>23712.78</v>
      </c>
      <c r="AS10" s="354"/>
      <c r="AT10" s="355"/>
      <c r="AU10" s="456">
        <f>AW8</f>
        <v>57713.020000000004</v>
      </c>
      <c r="AV10" s="457"/>
      <c r="AW10" s="458"/>
      <c r="AX10" s="353">
        <f>AZ8</f>
        <v>61872.670000000006</v>
      </c>
      <c r="AY10" s="354"/>
      <c r="AZ10" s="355"/>
      <c r="BA10" s="456">
        <f>BC8</f>
        <v>60993.42</v>
      </c>
      <c r="BB10" s="457"/>
      <c r="BC10" s="458"/>
      <c r="BD10" s="353">
        <f>BF8</f>
        <v>63706.990000000005</v>
      </c>
      <c r="BE10" s="354"/>
      <c r="BF10" s="355"/>
      <c r="BG10" s="456">
        <f>BI8</f>
        <v>62280.5</v>
      </c>
      <c r="BH10" s="457"/>
      <c r="BI10" s="458"/>
      <c r="BJ10" s="198"/>
      <c r="BK10" s="198">
        <f>BK8-BK9</f>
        <v>16979647.640000001</v>
      </c>
    </row>
    <row r="11" spans="1:63" x14ac:dyDescent="0.25">
      <c r="D11" s="204"/>
      <c r="E11" s="1"/>
      <c r="F11" s="204"/>
      <c r="G11" s="204"/>
      <c r="H11" s="1"/>
      <c r="I11" s="204"/>
      <c r="J11" s="204"/>
      <c r="K11" s="1"/>
      <c r="L11" s="204"/>
      <c r="M11" s="204"/>
      <c r="N11" s="1"/>
      <c r="O11" s="204"/>
      <c r="P11" s="204"/>
      <c r="Q11" s="1"/>
      <c r="R11" s="204"/>
      <c r="S11" s="204"/>
      <c r="T11" s="1"/>
      <c r="U11" s="204"/>
      <c r="V11" s="204"/>
      <c r="W11" s="1"/>
      <c r="X11" s="204"/>
      <c r="Y11" s="204"/>
      <c r="Z11" s="1"/>
      <c r="AA11" s="204"/>
      <c r="AB11" s="204"/>
      <c r="AC11" s="1"/>
      <c r="AD11" s="204"/>
      <c r="AE11" s="204"/>
      <c r="AF11" s="1"/>
      <c r="AG11" s="204"/>
      <c r="AH11" s="204"/>
      <c r="AI11" s="1"/>
      <c r="AJ11" s="204"/>
      <c r="AK11" s="204"/>
      <c r="AL11" s="1"/>
      <c r="AM11" s="204"/>
      <c r="AN11" s="204"/>
      <c r="AO11" s="1"/>
      <c r="AP11" s="204"/>
      <c r="AQ11" s="204"/>
      <c r="AR11" s="1"/>
      <c r="AS11" s="204"/>
      <c r="AT11" s="204"/>
      <c r="AU11" s="35"/>
      <c r="AV11" s="214"/>
    </row>
    <row r="12" spans="1:63" x14ac:dyDescent="0.25">
      <c r="D12" s="204"/>
      <c r="E12" s="1"/>
      <c r="F12" s="204"/>
      <c r="G12" s="204"/>
      <c r="H12" s="1"/>
      <c r="I12" s="204"/>
      <c r="J12" s="204"/>
      <c r="K12" s="1"/>
      <c r="L12" s="204"/>
      <c r="M12" s="204"/>
      <c r="N12" s="1"/>
      <c r="O12" s="204"/>
      <c r="P12" s="204"/>
      <c r="Q12" s="1"/>
      <c r="R12" s="204"/>
      <c r="S12" s="204"/>
      <c r="T12" s="1"/>
      <c r="U12" s="204"/>
      <c r="V12" s="204"/>
      <c r="W12" s="1"/>
      <c r="X12" s="204"/>
      <c r="Y12" s="204"/>
      <c r="Z12" s="1"/>
      <c r="AA12" s="204"/>
      <c r="AB12" s="204"/>
      <c r="AC12" s="1"/>
      <c r="AD12" s="204"/>
      <c r="AE12" s="204"/>
      <c r="AF12" s="1"/>
      <c r="AG12" s="204"/>
      <c r="AH12" s="204"/>
      <c r="AI12" s="1"/>
      <c r="AJ12" s="204"/>
      <c r="AK12" s="204"/>
      <c r="AL12" s="1"/>
      <c r="AM12" s="204"/>
      <c r="AN12" s="204"/>
      <c r="AO12" s="1"/>
      <c r="AP12" s="204"/>
      <c r="AQ12" s="204"/>
      <c r="AR12" s="1"/>
      <c r="AS12" s="204"/>
      <c r="AT12" s="204"/>
      <c r="AU12" s="1"/>
      <c r="AV12" s="204"/>
    </row>
    <row r="13" spans="1:63" ht="15.75" thickBot="1" x14ac:dyDescent="0.3">
      <c r="D13" s="204"/>
      <c r="E13" s="1"/>
      <c r="F13" s="204"/>
      <c r="G13" s="204"/>
      <c r="H13" s="1"/>
      <c r="I13" s="204"/>
      <c r="J13" s="204"/>
      <c r="K13" s="1"/>
      <c r="L13" s="204"/>
      <c r="M13" s="204"/>
      <c r="N13" s="1"/>
      <c r="O13" s="204"/>
      <c r="P13" s="204"/>
      <c r="Q13" s="1"/>
      <c r="R13" s="204"/>
      <c r="S13" s="204"/>
      <c r="T13" s="1"/>
      <c r="U13" s="204"/>
      <c r="V13" s="204"/>
      <c r="W13" s="1"/>
      <c r="X13" s="204"/>
      <c r="Y13" s="204"/>
      <c r="Z13" s="1"/>
      <c r="AA13" s="204"/>
      <c r="AB13" s="204"/>
      <c r="AC13" s="1"/>
      <c r="AD13" s="204"/>
      <c r="AE13" s="204"/>
      <c r="AF13" s="1"/>
      <c r="AG13" s="204"/>
      <c r="AH13" s="204"/>
      <c r="AI13" s="1"/>
      <c r="AJ13" s="204"/>
      <c r="AK13" s="204"/>
      <c r="AL13" s="1"/>
      <c r="AM13" s="204"/>
      <c r="AN13" s="204"/>
      <c r="AO13" s="1"/>
      <c r="AP13" s="204"/>
      <c r="AQ13" s="204"/>
      <c r="AR13" s="1"/>
      <c r="AS13" s="204"/>
      <c r="AT13" s="204"/>
      <c r="AU13" s="1"/>
      <c r="AV13" s="204"/>
    </row>
    <row r="14" spans="1:63" ht="27" thickBot="1" x14ac:dyDescent="0.45">
      <c r="A14" s="386" t="s">
        <v>140</v>
      </c>
      <c r="B14" s="387"/>
      <c r="C14" s="387"/>
      <c r="D14" s="387"/>
      <c r="E14" s="387"/>
      <c r="F14" s="387"/>
      <c r="G14" s="387"/>
      <c r="H14" s="387"/>
      <c r="I14" s="387"/>
      <c r="J14" s="388"/>
      <c r="K14" s="386" t="s">
        <v>43</v>
      </c>
      <c r="L14" s="387"/>
      <c r="M14" s="387"/>
      <c r="N14" s="387"/>
      <c r="O14" s="387"/>
      <c r="P14" s="387"/>
      <c r="Q14" s="387"/>
      <c r="R14" s="387"/>
      <c r="S14" s="387"/>
      <c r="T14" s="387"/>
      <c r="U14" s="387"/>
      <c r="V14" s="388"/>
      <c r="W14" s="386" t="s">
        <v>140</v>
      </c>
      <c r="X14" s="387"/>
      <c r="Y14" s="387"/>
      <c r="Z14" s="387"/>
      <c r="AA14" s="387"/>
      <c r="AB14" s="387"/>
      <c r="AC14" s="387"/>
      <c r="AD14" s="387"/>
      <c r="AE14" s="387"/>
      <c r="AF14" s="387"/>
      <c r="AG14" s="387"/>
      <c r="AH14" s="388"/>
      <c r="AI14" s="386" t="s">
        <v>43</v>
      </c>
      <c r="AJ14" s="387"/>
      <c r="AK14" s="387"/>
      <c r="AL14" s="387"/>
      <c r="AM14" s="387"/>
      <c r="AN14" s="387"/>
      <c r="AO14" s="387"/>
      <c r="AP14" s="387"/>
      <c r="AQ14" s="387"/>
      <c r="AR14" s="387"/>
      <c r="AS14" s="387"/>
      <c r="AT14" s="388"/>
      <c r="AU14" s="386" t="s">
        <v>43</v>
      </c>
      <c r="AV14" s="387"/>
      <c r="AW14" s="387"/>
      <c r="AX14" s="387"/>
      <c r="AY14" s="387"/>
      <c r="AZ14" s="387"/>
      <c r="BA14" s="387"/>
      <c r="BB14" s="387"/>
      <c r="BC14" s="387"/>
      <c r="BD14" s="387"/>
      <c r="BE14" s="387"/>
      <c r="BF14" s="387"/>
      <c r="BG14" s="387"/>
      <c r="BH14" s="387"/>
      <c r="BI14" s="387"/>
      <c r="BJ14" s="387"/>
      <c r="BK14" s="388"/>
    </row>
    <row r="15" spans="1:63" ht="15.75" thickBot="1" x14ac:dyDescent="0.3">
      <c r="A15" s="103" t="s">
        <v>16</v>
      </c>
      <c r="B15" s="506" t="s">
        <v>65</v>
      </c>
      <c r="C15" s="507"/>
      <c r="D15" s="508"/>
      <c r="E15" s="506" t="s">
        <v>66</v>
      </c>
      <c r="F15" s="507"/>
      <c r="G15" s="508"/>
      <c r="H15" s="493" t="s">
        <v>1</v>
      </c>
      <c r="I15" s="494"/>
      <c r="J15" s="495"/>
      <c r="K15" s="493" t="s">
        <v>2</v>
      </c>
      <c r="L15" s="494"/>
      <c r="M15" s="495"/>
      <c r="N15" s="493" t="s">
        <v>3</v>
      </c>
      <c r="O15" s="494"/>
      <c r="P15" s="495"/>
      <c r="Q15" s="493" t="s">
        <v>4</v>
      </c>
      <c r="R15" s="494"/>
      <c r="S15" s="495"/>
      <c r="T15" s="493" t="s">
        <v>5</v>
      </c>
      <c r="U15" s="494"/>
      <c r="V15" s="495"/>
      <c r="W15" s="493" t="s">
        <v>6</v>
      </c>
      <c r="X15" s="494"/>
      <c r="Y15" s="495"/>
      <c r="Z15" s="493" t="s">
        <v>7</v>
      </c>
      <c r="AA15" s="494"/>
      <c r="AB15" s="495"/>
      <c r="AC15" s="493" t="s">
        <v>8</v>
      </c>
      <c r="AD15" s="494"/>
      <c r="AE15" s="495"/>
      <c r="AF15" s="493" t="s">
        <v>9</v>
      </c>
      <c r="AG15" s="494"/>
      <c r="AH15" s="495"/>
      <c r="AI15" s="493" t="s">
        <v>10</v>
      </c>
      <c r="AJ15" s="494"/>
      <c r="AK15" s="495"/>
      <c r="AL15" s="493" t="s">
        <v>92</v>
      </c>
      <c r="AM15" s="494"/>
      <c r="AN15" s="495"/>
      <c r="AO15" s="493" t="s">
        <v>109</v>
      </c>
      <c r="AP15" s="494"/>
      <c r="AQ15" s="495"/>
      <c r="AR15" s="493" t="s">
        <v>110</v>
      </c>
      <c r="AS15" s="494"/>
      <c r="AT15" s="495"/>
      <c r="AU15" s="493" t="s">
        <v>50</v>
      </c>
      <c r="AV15" s="494"/>
      <c r="AW15" s="495"/>
      <c r="AX15" s="493" t="s">
        <v>50</v>
      </c>
      <c r="AY15" s="494"/>
      <c r="AZ15" s="495"/>
      <c r="BA15" s="493" t="s">
        <v>51</v>
      </c>
      <c r="BB15" s="494"/>
      <c r="BC15" s="495"/>
      <c r="BD15" s="493" t="s">
        <v>52</v>
      </c>
      <c r="BE15" s="494"/>
      <c r="BF15" s="495"/>
      <c r="BG15" s="493" t="s">
        <v>53</v>
      </c>
      <c r="BH15" s="494"/>
      <c r="BI15" s="495"/>
      <c r="BJ15" s="493" t="s">
        <v>11</v>
      </c>
      <c r="BK15" s="509"/>
    </row>
    <row r="16" spans="1:63" x14ac:dyDescent="0.25">
      <c r="A16" s="82"/>
      <c r="B16" s="105" t="s">
        <v>17</v>
      </c>
      <c r="C16" s="244" t="s">
        <v>19</v>
      </c>
      <c r="D16" s="244" t="s">
        <v>20</v>
      </c>
      <c r="E16" s="105" t="s">
        <v>17</v>
      </c>
      <c r="F16" s="244" t="s">
        <v>19</v>
      </c>
      <c r="G16" s="244" t="s">
        <v>20</v>
      </c>
      <c r="H16" s="105" t="s">
        <v>17</v>
      </c>
      <c r="I16" s="244" t="s">
        <v>19</v>
      </c>
      <c r="J16" s="244" t="s">
        <v>20</v>
      </c>
      <c r="K16" s="105" t="s">
        <v>17</v>
      </c>
      <c r="L16" s="244" t="s">
        <v>19</v>
      </c>
      <c r="M16" s="244" t="s">
        <v>20</v>
      </c>
      <c r="N16" s="105" t="s">
        <v>17</v>
      </c>
      <c r="O16" s="244" t="s">
        <v>19</v>
      </c>
      <c r="P16" s="244" t="s">
        <v>20</v>
      </c>
      <c r="Q16" s="105" t="s">
        <v>17</v>
      </c>
      <c r="R16" s="244" t="s">
        <v>19</v>
      </c>
      <c r="S16" s="244" t="s">
        <v>20</v>
      </c>
      <c r="T16" s="105" t="s">
        <v>17</v>
      </c>
      <c r="U16" s="244" t="s">
        <v>19</v>
      </c>
      <c r="V16" s="244" t="s">
        <v>20</v>
      </c>
      <c r="W16" s="105" t="s">
        <v>17</v>
      </c>
      <c r="X16" s="244" t="s">
        <v>19</v>
      </c>
      <c r="Y16" s="244" t="s">
        <v>20</v>
      </c>
      <c r="Z16" s="105" t="s">
        <v>17</v>
      </c>
      <c r="AA16" s="244" t="s">
        <v>19</v>
      </c>
      <c r="AB16" s="244" t="s">
        <v>20</v>
      </c>
      <c r="AC16" s="105" t="s">
        <v>17</v>
      </c>
      <c r="AD16" s="244" t="s">
        <v>19</v>
      </c>
      <c r="AE16" s="244" t="s">
        <v>20</v>
      </c>
      <c r="AF16" s="105" t="s">
        <v>17</v>
      </c>
      <c r="AG16" s="244" t="s">
        <v>19</v>
      </c>
      <c r="AH16" s="244" t="s">
        <v>20</v>
      </c>
      <c r="AI16" s="105" t="s">
        <v>17</v>
      </c>
      <c r="AJ16" s="244" t="s">
        <v>19</v>
      </c>
      <c r="AK16" s="244" t="s">
        <v>20</v>
      </c>
      <c r="AL16" s="105" t="s">
        <v>17</v>
      </c>
      <c r="AM16" s="244" t="s">
        <v>19</v>
      </c>
      <c r="AN16" s="244" t="s">
        <v>20</v>
      </c>
      <c r="AO16" s="105" t="s">
        <v>17</v>
      </c>
      <c r="AP16" s="244" t="s">
        <v>19</v>
      </c>
      <c r="AQ16" s="244" t="s">
        <v>20</v>
      </c>
      <c r="AR16" s="105" t="s">
        <v>17</v>
      </c>
      <c r="AS16" s="244" t="s">
        <v>19</v>
      </c>
      <c r="AT16" s="244" t="s">
        <v>20</v>
      </c>
      <c r="AU16" s="105" t="s">
        <v>17</v>
      </c>
      <c r="AV16" s="244" t="s">
        <v>19</v>
      </c>
      <c r="AW16" s="244" t="s">
        <v>20</v>
      </c>
      <c r="AX16" s="105" t="s">
        <v>17</v>
      </c>
      <c r="AY16" s="244" t="s">
        <v>19</v>
      </c>
      <c r="AZ16" s="244" t="s">
        <v>20</v>
      </c>
      <c r="BA16" s="105" t="s">
        <v>17</v>
      </c>
      <c r="BB16" s="244" t="s">
        <v>19</v>
      </c>
      <c r="BC16" s="244" t="s">
        <v>20</v>
      </c>
      <c r="BD16" s="105" t="s">
        <v>17</v>
      </c>
      <c r="BE16" s="244" t="s">
        <v>19</v>
      </c>
      <c r="BF16" s="244" t="s">
        <v>20</v>
      </c>
      <c r="BG16" s="105" t="s">
        <v>17</v>
      </c>
      <c r="BH16" s="244" t="s">
        <v>19</v>
      </c>
      <c r="BI16" s="244" t="s">
        <v>20</v>
      </c>
      <c r="BJ16" s="105" t="s">
        <v>17</v>
      </c>
      <c r="BK16" s="249" t="s">
        <v>18</v>
      </c>
    </row>
    <row r="17" spans="1:64" x14ac:dyDescent="0.25">
      <c r="A17" s="106" t="s">
        <v>12</v>
      </c>
      <c r="B17" s="5">
        <v>56233</v>
      </c>
      <c r="C17" s="199">
        <v>2.56</v>
      </c>
      <c r="D17" s="199">
        <v>143956.48000000001</v>
      </c>
      <c r="E17" s="107">
        <v>22359</v>
      </c>
      <c r="F17" s="246">
        <v>2.56</v>
      </c>
      <c r="G17" s="247">
        <v>57239.040000000001</v>
      </c>
      <c r="H17" s="20">
        <v>70035</v>
      </c>
      <c r="I17" s="198">
        <v>2.56</v>
      </c>
      <c r="J17" s="189">
        <v>179289.60000000001</v>
      </c>
      <c r="K17" s="108">
        <v>77971</v>
      </c>
      <c r="L17" s="246">
        <v>2.56</v>
      </c>
      <c r="M17" s="246">
        <v>199605.76000000001</v>
      </c>
      <c r="N17" s="20">
        <v>76136</v>
      </c>
      <c r="O17" s="198">
        <v>2.56</v>
      </c>
      <c r="P17" s="189">
        <v>194908.16</v>
      </c>
      <c r="Q17" s="107">
        <v>79945</v>
      </c>
      <c r="R17" s="246">
        <v>2.56</v>
      </c>
      <c r="S17" s="246">
        <v>204659.20000000001</v>
      </c>
      <c r="T17" s="20">
        <v>78151</v>
      </c>
      <c r="U17" s="214">
        <v>2.68</v>
      </c>
      <c r="V17" s="189">
        <v>209444.68</v>
      </c>
      <c r="W17" s="108">
        <v>82233</v>
      </c>
      <c r="X17" s="333">
        <v>2.68</v>
      </c>
      <c r="Y17" s="247">
        <v>220384.44</v>
      </c>
      <c r="Z17" s="20">
        <v>83724</v>
      </c>
      <c r="AA17" s="214">
        <v>2.68</v>
      </c>
      <c r="AB17" s="189">
        <v>224380.32</v>
      </c>
      <c r="AC17" s="107">
        <v>82468</v>
      </c>
      <c r="AD17" s="333">
        <v>2.68</v>
      </c>
      <c r="AE17" s="247">
        <v>221014.24</v>
      </c>
      <c r="AF17" s="20">
        <v>85439</v>
      </c>
      <c r="AG17" s="214">
        <v>2.68</v>
      </c>
      <c r="AH17" s="189">
        <v>228976.52</v>
      </c>
      <c r="AI17" s="107">
        <v>83320</v>
      </c>
      <c r="AJ17" s="333">
        <v>2.68</v>
      </c>
      <c r="AK17" s="248">
        <v>223297.6</v>
      </c>
      <c r="AL17" s="20">
        <v>28010</v>
      </c>
      <c r="AM17" s="214">
        <v>2.68</v>
      </c>
      <c r="AN17" s="189">
        <v>75066.8</v>
      </c>
      <c r="AO17" s="107">
        <v>19492</v>
      </c>
      <c r="AP17" s="333">
        <v>2.68</v>
      </c>
      <c r="AQ17" s="247">
        <v>52238.559999999998</v>
      </c>
      <c r="AR17" s="20">
        <v>38422</v>
      </c>
      <c r="AS17" s="214">
        <v>2.68</v>
      </c>
      <c r="AT17" s="189">
        <f>AR17*AS17</f>
        <v>102970.96</v>
      </c>
      <c r="AU17" s="107">
        <v>29811</v>
      </c>
      <c r="AV17" s="248">
        <v>0.12</v>
      </c>
      <c r="AW17" s="247">
        <v>3577.32</v>
      </c>
      <c r="AX17" s="20">
        <v>70035</v>
      </c>
      <c r="AY17" s="222">
        <v>0.12</v>
      </c>
      <c r="AZ17" s="189">
        <v>8404.2000000000007</v>
      </c>
      <c r="BA17" s="107">
        <v>77971</v>
      </c>
      <c r="BB17" s="248">
        <v>0.12</v>
      </c>
      <c r="BC17" s="247">
        <v>9356.52</v>
      </c>
      <c r="BD17" s="20">
        <v>76136</v>
      </c>
      <c r="BE17" s="222">
        <v>0.12</v>
      </c>
      <c r="BF17" s="189">
        <v>9136.32</v>
      </c>
      <c r="BG17" s="107">
        <v>79945</v>
      </c>
      <c r="BH17" s="248">
        <v>0.12</v>
      </c>
      <c r="BI17" s="247">
        <v>9593.4</v>
      </c>
      <c r="BJ17" s="20">
        <f>B17+E17+H17+K17+N17+Q17+T17+W17+Z17+AC17+AF17+AI17+AL17+AO17+AR17</f>
        <v>963938</v>
      </c>
      <c r="BK17" s="189">
        <f>D17+G17+J17+M17+P17+S17+V17+Y17+AB17+AE17+AH17+AK17+AN17+AQ17+AT17+AW17+AZ17+BC17+BF17+BI17</f>
        <v>2577500.1199999996</v>
      </c>
    </row>
    <row r="18" spans="1:64" x14ac:dyDescent="0.25">
      <c r="A18" s="106" t="s">
        <v>13</v>
      </c>
      <c r="B18" s="7">
        <v>54449</v>
      </c>
      <c r="C18" s="199">
        <v>8.35</v>
      </c>
      <c r="D18" s="199">
        <v>454649.15</v>
      </c>
      <c r="E18" s="107">
        <v>22618</v>
      </c>
      <c r="F18" s="246">
        <v>8.35</v>
      </c>
      <c r="G18" s="247">
        <v>188860.3</v>
      </c>
      <c r="H18" s="20">
        <v>70769</v>
      </c>
      <c r="I18" s="198">
        <v>8.35</v>
      </c>
      <c r="J18" s="189">
        <v>590921.15</v>
      </c>
      <c r="K18" s="108">
        <v>78267</v>
      </c>
      <c r="L18" s="246">
        <v>8.35</v>
      </c>
      <c r="M18" s="246">
        <v>653529.44999999995</v>
      </c>
      <c r="N18" s="20">
        <v>76351</v>
      </c>
      <c r="O18" s="198">
        <v>8.35</v>
      </c>
      <c r="P18" s="189">
        <v>637530.85</v>
      </c>
      <c r="Q18" s="109">
        <v>80167</v>
      </c>
      <c r="R18" s="246">
        <v>8.35</v>
      </c>
      <c r="S18" s="246">
        <v>669394.44999999995</v>
      </c>
      <c r="T18" s="20">
        <v>78880</v>
      </c>
      <c r="U18" s="198">
        <v>8.75</v>
      </c>
      <c r="V18" s="196">
        <v>690200</v>
      </c>
      <c r="W18" s="108">
        <v>82391</v>
      </c>
      <c r="X18" s="246">
        <v>8.75</v>
      </c>
      <c r="Y18" s="247">
        <v>720921.25</v>
      </c>
      <c r="Z18" s="20">
        <v>83869</v>
      </c>
      <c r="AA18" s="198">
        <v>8.75</v>
      </c>
      <c r="AB18" s="189">
        <v>733853.75</v>
      </c>
      <c r="AC18" s="107">
        <v>82566</v>
      </c>
      <c r="AD18" s="246">
        <v>8.75</v>
      </c>
      <c r="AE18" s="247">
        <v>722452.5</v>
      </c>
      <c r="AF18" s="20">
        <v>85581</v>
      </c>
      <c r="AG18" s="198">
        <v>8.75</v>
      </c>
      <c r="AH18" s="189">
        <v>748833.75</v>
      </c>
      <c r="AI18" s="107">
        <v>83404</v>
      </c>
      <c r="AJ18" s="246">
        <v>8.75</v>
      </c>
      <c r="AK18" s="247">
        <v>729785</v>
      </c>
      <c r="AL18" s="20">
        <v>28065</v>
      </c>
      <c r="AM18" s="198">
        <v>8.75</v>
      </c>
      <c r="AN18" s="189">
        <v>245568.75</v>
      </c>
      <c r="AO18" s="107">
        <v>19505</v>
      </c>
      <c r="AP18" s="246">
        <v>8.75</v>
      </c>
      <c r="AQ18" s="247">
        <v>170668.75</v>
      </c>
      <c r="AR18" s="20">
        <v>38467</v>
      </c>
      <c r="AS18" s="198">
        <v>8.75</v>
      </c>
      <c r="AT18" s="189">
        <f t="shared" ref="AT18:AT21" si="4">AR18*AS18</f>
        <v>336586.25</v>
      </c>
      <c r="AU18" s="107">
        <v>30282</v>
      </c>
      <c r="AV18" s="248">
        <v>0.4</v>
      </c>
      <c r="AW18" s="247">
        <v>12112.8</v>
      </c>
      <c r="AX18" s="20">
        <v>70769</v>
      </c>
      <c r="AY18" s="222">
        <v>0.4</v>
      </c>
      <c r="AZ18" s="189">
        <v>28307.599999999999</v>
      </c>
      <c r="BA18" s="107">
        <v>78267</v>
      </c>
      <c r="BB18" s="248">
        <v>0.4</v>
      </c>
      <c r="BC18" s="247">
        <v>31306.799999999999</v>
      </c>
      <c r="BD18" s="20">
        <v>76351</v>
      </c>
      <c r="BE18" s="222">
        <v>0.4</v>
      </c>
      <c r="BF18" s="189">
        <v>30540.400000000001</v>
      </c>
      <c r="BG18" s="107">
        <v>80167</v>
      </c>
      <c r="BH18" s="248">
        <v>0.4</v>
      </c>
      <c r="BI18" s="247">
        <v>32066.799999999999</v>
      </c>
      <c r="BJ18" s="20">
        <f t="shared" ref="BJ18:BJ21" si="5">B18+E18+H18+K18+N18+Q18+T18+W18+Z18+AC18+AF18+AI18+AL18+AO18+AR18</f>
        <v>965349</v>
      </c>
      <c r="BK18" s="189">
        <f t="shared" ref="BK18:BK21" si="6">D18+G18+J18+M18+P18+S18+V18+Y18+AB18+AE18+AH18+AK18+AN18+AQ18+AT18+AW18+AZ18+BC18+BF18+BI18</f>
        <v>8428089.75</v>
      </c>
    </row>
    <row r="19" spans="1:64" x14ac:dyDescent="0.25">
      <c r="A19" s="106" t="s">
        <v>14</v>
      </c>
      <c r="B19" s="7">
        <v>53148</v>
      </c>
      <c r="C19" s="199">
        <v>7.08</v>
      </c>
      <c r="D19" s="199">
        <v>376287.84</v>
      </c>
      <c r="E19" s="107">
        <v>22058</v>
      </c>
      <c r="F19" s="246">
        <v>7.08</v>
      </c>
      <c r="G19" s="247">
        <v>156170.64000000001</v>
      </c>
      <c r="H19" s="20">
        <v>68982</v>
      </c>
      <c r="I19" s="198">
        <v>7.08</v>
      </c>
      <c r="J19" s="189">
        <v>488392.56</v>
      </c>
      <c r="K19" s="108">
        <v>77008</v>
      </c>
      <c r="L19" s="246">
        <v>7.08</v>
      </c>
      <c r="M19" s="246">
        <v>545216.64</v>
      </c>
      <c r="N19" s="20">
        <v>75108</v>
      </c>
      <c r="O19" s="198">
        <v>7.08</v>
      </c>
      <c r="P19" s="189">
        <v>531764.64</v>
      </c>
      <c r="Q19" s="109">
        <v>79364</v>
      </c>
      <c r="R19" s="246">
        <v>7.08</v>
      </c>
      <c r="S19" s="246">
        <v>561897.12</v>
      </c>
      <c r="T19" s="20">
        <v>77127</v>
      </c>
      <c r="U19" s="198">
        <v>7.42</v>
      </c>
      <c r="V19" s="189">
        <v>572282.34</v>
      </c>
      <c r="W19" s="108">
        <v>80973</v>
      </c>
      <c r="X19" s="246">
        <v>7.42</v>
      </c>
      <c r="Y19" s="247">
        <v>600819.66</v>
      </c>
      <c r="Z19" s="20">
        <v>82424</v>
      </c>
      <c r="AA19" s="198">
        <v>7.42</v>
      </c>
      <c r="AB19" s="189">
        <v>611586.07999999996</v>
      </c>
      <c r="AC19" s="107">
        <v>81352</v>
      </c>
      <c r="AD19" s="246">
        <v>7.42</v>
      </c>
      <c r="AE19" s="247">
        <v>603631.84</v>
      </c>
      <c r="AF19" s="20">
        <v>84344</v>
      </c>
      <c r="AG19" s="198">
        <v>7.42</v>
      </c>
      <c r="AH19" s="189">
        <v>625832.48</v>
      </c>
      <c r="AI19" s="109">
        <v>82393</v>
      </c>
      <c r="AJ19" s="246">
        <v>7.42</v>
      </c>
      <c r="AK19" s="247">
        <v>611356.06000000006</v>
      </c>
      <c r="AL19" s="20">
        <v>27659</v>
      </c>
      <c r="AM19" s="198">
        <v>7.42</v>
      </c>
      <c r="AN19" s="189">
        <v>205229.78</v>
      </c>
      <c r="AO19" s="107">
        <v>19238</v>
      </c>
      <c r="AP19" s="246">
        <v>7.42</v>
      </c>
      <c r="AQ19" s="247">
        <v>142745.96</v>
      </c>
      <c r="AR19" s="20">
        <v>38142</v>
      </c>
      <c r="AS19" s="198">
        <v>7.42</v>
      </c>
      <c r="AT19" s="189">
        <f t="shared" si="4"/>
        <v>283013.64</v>
      </c>
      <c r="AU19" s="107">
        <v>29367</v>
      </c>
      <c r="AV19" s="248">
        <v>0.34</v>
      </c>
      <c r="AW19" s="247">
        <v>9984.7800000000007</v>
      </c>
      <c r="AX19" s="20">
        <v>68982</v>
      </c>
      <c r="AY19" s="222">
        <v>0.34</v>
      </c>
      <c r="AZ19" s="189">
        <v>23453.88</v>
      </c>
      <c r="BA19" s="107">
        <v>77008</v>
      </c>
      <c r="BB19" s="248">
        <v>0.34</v>
      </c>
      <c r="BC19" s="247">
        <v>26182.720000000001</v>
      </c>
      <c r="BD19" s="20">
        <v>75108</v>
      </c>
      <c r="BE19" s="222">
        <v>0.34</v>
      </c>
      <c r="BF19" s="189">
        <v>25536.720000000001</v>
      </c>
      <c r="BG19" s="107">
        <v>79364</v>
      </c>
      <c r="BH19" s="248">
        <v>0.34</v>
      </c>
      <c r="BI19" s="247">
        <v>26983.759999999998</v>
      </c>
      <c r="BJ19" s="20">
        <f t="shared" si="5"/>
        <v>949320</v>
      </c>
      <c r="BK19" s="189">
        <f t="shared" si="6"/>
        <v>7028369.1399999997</v>
      </c>
    </row>
    <row r="20" spans="1:64" x14ac:dyDescent="0.25">
      <c r="A20" s="106" t="s">
        <v>15</v>
      </c>
      <c r="B20" s="7">
        <v>53118</v>
      </c>
      <c r="C20" s="199">
        <v>1.97</v>
      </c>
      <c r="D20" s="199">
        <v>104642.46</v>
      </c>
      <c r="E20" s="107">
        <v>22058</v>
      </c>
      <c r="F20" s="246">
        <v>1.97</v>
      </c>
      <c r="G20" s="247">
        <v>43454.26</v>
      </c>
      <c r="H20" s="20">
        <v>69034</v>
      </c>
      <c r="I20" s="198">
        <v>1.97</v>
      </c>
      <c r="J20" s="189">
        <v>135996.98000000001</v>
      </c>
      <c r="K20" s="108">
        <v>77110</v>
      </c>
      <c r="L20" s="246">
        <v>1.97</v>
      </c>
      <c r="M20" s="246">
        <v>151906.70000000001</v>
      </c>
      <c r="N20" s="20">
        <v>75104</v>
      </c>
      <c r="O20" s="198">
        <v>1.97</v>
      </c>
      <c r="P20" s="189">
        <v>147954.88</v>
      </c>
      <c r="Q20" s="109">
        <v>79119</v>
      </c>
      <c r="R20" s="246">
        <v>1.97</v>
      </c>
      <c r="S20" s="246">
        <v>155864.43</v>
      </c>
      <c r="T20" s="20">
        <v>77121</v>
      </c>
      <c r="U20" s="198">
        <v>2.0699999999999998</v>
      </c>
      <c r="V20" s="189">
        <v>159640.47</v>
      </c>
      <c r="W20" s="108">
        <v>80949</v>
      </c>
      <c r="X20" s="246">
        <v>2.0699999999999998</v>
      </c>
      <c r="Y20" s="247">
        <v>167564.43</v>
      </c>
      <c r="Z20" s="20">
        <v>82252</v>
      </c>
      <c r="AA20" s="198">
        <v>2.0699999999999998</v>
      </c>
      <c r="AB20" s="189">
        <v>170261.64</v>
      </c>
      <c r="AC20" s="107">
        <v>81324</v>
      </c>
      <c r="AD20" s="246">
        <v>2.0699999999999998</v>
      </c>
      <c r="AE20" s="247">
        <v>168340.68</v>
      </c>
      <c r="AF20" s="20">
        <v>84344</v>
      </c>
      <c r="AG20" s="198">
        <v>2.0699999999999998</v>
      </c>
      <c r="AH20" s="189">
        <v>174592.08</v>
      </c>
      <c r="AI20" s="109">
        <v>82386</v>
      </c>
      <c r="AJ20" s="246">
        <v>2.0699999999999998</v>
      </c>
      <c r="AK20" s="247">
        <v>170539.02</v>
      </c>
      <c r="AL20" s="20">
        <v>27659</v>
      </c>
      <c r="AM20" s="198">
        <v>2.0699999999999998</v>
      </c>
      <c r="AN20" s="189">
        <v>57254.13</v>
      </c>
      <c r="AO20" s="107">
        <v>19227</v>
      </c>
      <c r="AP20" s="246">
        <v>2.0699999999999998</v>
      </c>
      <c r="AQ20" s="247">
        <v>39799.89</v>
      </c>
      <c r="AR20" s="20">
        <v>38136</v>
      </c>
      <c r="AS20" s="198">
        <v>2.0699999999999998</v>
      </c>
      <c r="AT20" s="189">
        <f t="shared" si="4"/>
        <v>78941.51999999999</v>
      </c>
      <c r="AU20" s="107">
        <v>29367</v>
      </c>
      <c r="AV20" s="248">
        <v>0.1</v>
      </c>
      <c r="AW20" s="247">
        <v>2936.7</v>
      </c>
      <c r="AX20" s="20">
        <v>69034</v>
      </c>
      <c r="AY20" s="222">
        <v>0.1</v>
      </c>
      <c r="AZ20" s="189">
        <v>6903.4</v>
      </c>
      <c r="BA20" s="107">
        <v>77110</v>
      </c>
      <c r="BB20" s="248">
        <v>0.1</v>
      </c>
      <c r="BC20" s="247">
        <v>7711</v>
      </c>
      <c r="BD20" s="20">
        <v>75104</v>
      </c>
      <c r="BE20" s="222">
        <v>0.1</v>
      </c>
      <c r="BF20" s="189">
        <v>7510.4</v>
      </c>
      <c r="BG20" s="107">
        <v>79119</v>
      </c>
      <c r="BH20" s="248">
        <v>0.1</v>
      </c>
      <c r="BI20" s="247">
        <v>7911.9</v>
      </c>
      <c r="BJ20" s="20">
        <f t="shared" si="5"/>
        <v>948941</v>
      </c>
      <c r="BK20" s="189">
        <f t="shared" si="6"/>
        <v>1959726.9699999995</v>
      </c>
    </row>
    <row r="21" spans="1:64" x14ac:dyDescent="0.25">
      <c r="A21" s="106" t="s">
        <v>30</v>
      </c>
      <c r="B21" s="7">
        <v>0</v>
      </c>
      <c r="C21" s="199">
        <v>0</v>
      </c>
      <c r="D21" s="199">
        <v>0</v>
      </c>
      <c r="E21" s="107">
        <v>0</v>
      </c>
      <c r="F21" s="246">
        <v>0</v>
      </c>
      <c r="G21" s="247">
        <v>0</v>
      </c>
      <c r="H21" s="20">
        <v>0</v>
      </c>
      <c r="I21" s="198">
        <v>0</v>
      </c>
      <c r="J21" s="189">
        <v>0</v>
      </c>
      <c r="K21" s="108">
        <v>0</v>
      </c>
      <c r="L21" s="246">
        <v>0</v>
      </c>
      <c r="M21" s="246">
        <v>0</v>
      </c>
      <c r="N21" s="20">
        <v>0</v>
      </c>
      <c r="O21" s="198">
        <v>0</v>
      </c>
      <c r="P21" s="189">
        <v>0</v>
      </c>
      <c r="Q21" s="109">
        <v>0</v>
      </c>
      <c r="R21" s="246">
        <v>0</v>
      </c>
      <c r="S21" s="246">
        <v>0</v>
      </c>
      <c r="T21" s="20">
        <v>0</v>
      </c>
      <c r="U21" s="198">
        <v>0</v>
      </c>
      <c r="V21" s="189">
        <v>0</v>
      </c>
      <c r="W21" s="108">
        <v>0</v>
      </c>
      <c r="X21" s="246">
        <v>0</v>
      </c>
      <c r="Y21" s="247">
        <v>0</v>
      </c>
      <c r="Z21" s="20">
        <v>2</v>
      </c>
      <c r="AA21" s="198">
        <v>70</v>
      </c>
      <c r="AB21" s="189">
        <v>140</v>
      </c>
      <c r="AC21" s="107">
        <v>3</v>
      </c>
      <c r="AD21" s="246">
        <v>100</v>
      </c>
      <c r="AE21" s="247">
        <v>300</v>
      </c>
      <c r="AF21" s="20">
        <v>2</v>
      </c>
      <c r="AG21" s="198">
        <v>100</v>
      </c>
      <c r="AH21" s="189">
        <v>200</v>
      </c>
      <c r="AI21" s="109">
        <v>5</v>
      </c>
      <c r="AJ21" s="246">
        <v>100</v>
      </c>
      <c r="AK21" s="247">
        <v>500</v>
      </c>
      <c r="AL21" s="20">
        <v>2</v>
      </c>
      <c r="AM21" s="198">
        <v>100</v>
      </c>
      <c r="AN21" s="189">
        <v>200</v>
      </c>
      <c r="AO21" s="107">
        <v>0</v>
      </c>
      <c r="AP21" s="246">
        <v>0</v>
      </c>
      <c r="AQ21" s="247">
        <v>0</v>
      </c>
      <c r="AR21" s="20">
        <v>0</v>
      </c>
      <c r="AS21" s="198">
        <v>0</v>
      </c>
      <c r="AT21" s="189">
        <f t="shared" si="4"/>
        <v>0</v>
      </c>
      <c r="AU21" s="107">
        <v>0</v>
      </c>
      <c r="AV21" s="248">
        <v>0</v>
      </c>
      <c r="AW21" s="247">
        <v>0</v>
      </c>
      <c r="AX21" s="20">
        <v>0</v>
      </c>
      <c r="AY21" s="222">
        <v>0</v>
      </c>
      <c r="AZ21" s="189">
        <v>0</v>
      </c>
      <c r="BA21" s="107">
        <v>0</v>
      </c>
      <c r="BB21" s="248">
        <v>0</v>
      </c>
      <c r="BC21" s="247">
        <v>0</v>
      </c>
      <c r="BD21" s="20">
        <v>0</v>
      </c>
      <c r="BE21" s="222">
        <v>0</v>
      </c>
      <c r="BF21" s="189">
        <v>0</v>
      </c>
      <c r="BG21" s="107">
        <v>0</v>
      </c>
      <c r="BH21" s="248">
        <v>0</v>
      </c>
      <c r="BI21" s="247">
        <v>0</v>
      </c>
      <c r="BJ21" s="20">
        <f t="shared" si="5"/>
        <v>14</v>
      </c>
      <c r="BK21" s="189">
        <f t="shared" si="6"/>
        <v>1340</v>
      </c>
    </row>
    <row r="22" spans="1:64" x14ac:dyDescent="0.25">
      <c r="A22" s="106" t="s">
        <v>11</v>
      </c>
      <c r="B22" s="3">
        <f t="shared" ref="B22:AC22" si="7">SUM(B17:B21)</f>
        <v>216948</v>
      </c>
      <c r="C22" s="212">
        <f t="shared" si="7"/>
        <v>19.96</v>
      </c>
      <c r="D22" s="200">
        <f t="shared" si="7"/>
        <v>1079535.93</v>
      </c>
      <c r="E22" s="107">
        <f t="shared" si="7"/>
        <v>89093</v>
      </c>
      <c r="F22" s="247">
        <f t="shared" si="7"/>
        <v>19.96</v>
      </c>
      <c r="G22" s="247">
        <f t="shared" si="7"/>
        <v>445724.24</v>
      </c>
      <c r="H22" s="20">
        <f t="shared" si="7"/>
        <v>278820</v>
      </c>
      <c r="I22" s="189">
        <f t="shared" si="7"/>
        <v>19.96</v>
      </c>
      <c r="J22" s="189">
        <f t="shared" si="7"/>
        <v>1394600.29</v>
      </c>
      <c r="K22" s="107">
        <f t="shared" si="7"/>
        <v>310356</v>
      </c>
      <c r="L22" s="247">
        <f t="shared" si="7"/>
        <v>19.96</v>
      </c>
      <c r="M22" s="247">
        <f t="shared" si="7"/>
        <v>1550258.55</v>
      </c>
      <c r="N22" s="20">
        <f t="shared" si="7"/>
        <v>302699</v>
      </c>
      <c r="O22" s="189">
        <f t="shared" si="7"/>
        <v>19.96</v>
      </c>
      <c r="P22" s="189">
        <f t="shared" si="7"/>
        <v>1512158.5299999998</v>
      </c>
      <c r="Q22" s="107">
        <f t="shared" si="7"/>
        <v>318595</v>
      </c>
      <c r="R22" s="247">
        <f t="shared" si="7"/>
        <v>19.96</v>
      </c>
      <c r="S22" s="247">
        <f t="shared" si="7"/>
        <v>1591815.2</v>
      </c>
      <c r="T22" s="20">
        <f t="shared" si="7"/>
        <v>311279</v>
      </c>
      <c r="U22" s="189">
        <f t="shared" si="7"/>
        <v>20.92</v>
      </c>
      <c r="V22" s="189">
        <f t="shared" si="7"/>
        <v>1631567.49</v>
      </c>
      <c r="W22" s="107">
        <f t="shared" si="7"/>
        <v>326546</v>
      </c>
      <c r="X22" s="247">
        <f t="shared" si="7"/>
        <v>20.92</v>
      </c>
      <c r="Y22" s="247">
        <f t="shared" si="7"/>
        <v>1709689.78</v>
      </c>
      <c r="Z22" s="20">
        <f t="shared" si="7"/>
        <v>332271</v>
      </c>
      <c r="AA22" s="189">
        <f t="shared" si="7"/>
        <v>90.92</v>
      </c>
      <c r="AB22" s="189">
        <f t="shared" si="7"/>
        <v>1740221.79</v>
      </c>
      <c r="AC22" s="107">
        <f t="shared" si="7"/>
        <v>327713</v>
      </c>
      <c r="AD22" s="247">
        <f t="shared" ref="AD22:AJ22" si="8">SUM(AD17:AD20)</f>
        <v>20.92</v>
      </c>
      <c r="AE22" s="247">
        <f>SUM(AE17:AE21)</f>
        <v>1715739.26</v>
      </c>
      <c r="AF22" s="20">
        <f t="shared" si="8"/>
        <v>339708</v>
      </c>
      <c r="AG22" s="189">
        <f t="shared" si="8"/>
        <v>20.92</v>
      </c>
      <c r="AH22" s="189">
        <f>SUM(AH17:AH21)</f>
        <v>1778434.83</v>
      </c>
      <c r="AI22" s="107">
        <f>SUM(AI17:AI21)</f>
        <v>331508</v>
      </c>
      <c r="AJ22" s="247">
        <f t="shared" si="8"/>
        <v>20.92</v>
      </c>
      <c r="AK22" s="247">
        <f t="shared" ref="AK22:BK22" si="9">SUM(AK17:AK21)</f>
        <v>1735477.6800000002</v>
      </c>
      <c r="AL22" s="20">
        <f t="shared" si="9"/>
        <v>111395</v>
      </c>
      <c r="AM22" s="189">
        <f t="shared" si="9"/>
        <v>120.92</v>
      </c>
      <c r="AN22" s="189">
        <f t="shared" si="9"/>
        <v>583319.46</v>
      </c>
      <c r="AO22" s="107">
        <f t="shared" si="9"/>
        <v>77462</v>
      </c>
      <c r="AP22" s="247">
        <f t="shared" si="9"/>
        <v>20.92</v>
      </c>
      <c r="AQ22" s="247">
        <f t="shared" si="9"/>
        <v>405453.16000000003</v>
      </c>
      <c r="AR22" s="20">
        <f t="shared" si="9"/>
        <v>153167</v>
      </c>
      <c r="AS22" s="189">
        <f t="shared" si="9"/>
        <v>20.92</v>
      </c>
      <c r="AT22" s="189">
        <f t="shared" si="9"/>
        <v>801512.37000000011</v>
      </c>
      <c r="AU22" s="107">
        <f t="shared" si="9"/>
        <v>118827</v>
      </c>
      <c r="AV22" s="247">
        <f t="shared" si="9"/>
        <v>0.96000000000000008</v>
      </c>
      <c r="AW22" s="247">
        <f t="shared" si="9"/>
        <v>28611.600000000002</v>
      </c>
      <c r="AX22" s="20">
        <f t="shared" si="9"/>
        <v>278820</v>
      </c>
      <c r="AY22" s="189">
        <f t="shared" si="9"/>
        <v>0.96000000000000008</v>
      </c>
      <c r="AZ22" s="189">
        <f t="shared" si="9"/>
        <v>67069.08</v>
      </c>
      <c r="BA22" s="107">
        <f t="shared" si="9"/>
        <v>310356</v>
      </c>
      <c r="BB22" s="247">
        <f t="shared" si="9"/>
        <v>0.96000000000000008</v>
      </c>
      <c r="BC22" s="247">
        <f t="shared" si="9"/>
        <v>74557.040000000008</v>
      </c>
      <c r="BD22" s="20">
        <f t="shared" si="9"/>
        <v>302699</v>
      </c>
      <c r="BE22" s="189">
        <f t="shared" si="9"/>
        <v>0.96000000000000008</v>
      </c>
      <c r="BF22" s="189">
        <f t="shared" si="9"/>
        <v>72723.839999999997</v>
      </c>
      <c r="BG22" s="107">
        <f t="shared" si="9"/>
        <v>318595</v>
      </c>
      <c r="BH22" s="247">
        <f t="shared" si="9"/>
        <v>0.96000000000000008</v>
      </c>
      <c r="BI22" s="247">
        <f t="shared" si="9"/>
        <v>76555.859999999986</v>
      </c>
      <c r="BJ22" s="20">
        <f t="shared" si="9"/>
        <v>3827562</v>
      </c>
      <c r="BK22" s="189">
        <f t="shared" si="9"/>
        <v>19995025.979999997</v>
      </c>
    </row>
    <row r="23" spans="1:64" s="191" customFormat="1" x14ac:dyDescent="0.25">
      <c r="A23" s="251" t="s">
        <v>35</v>
      </c>
      <c r="B23" s="383">
        <v>0</v>
      </c>
      <c r="C23" s="384"/>
      <c r="D23" s="385"/>
      <c r="E23" s="479">
        <v>0</v>
      </c>
      <c r="F23" s="480"/>
      <c r="G23" s="481"/>
      <c r="H23" s="353">
        <v>0</v>
      </c>
      <c r="I23" s="354"/>
      <c r="J23" s="355"/>
      <c r="K23" s="479">
        <v>0</v>
      </c>
      <c r="L23" s="480"/>
      <c r="M23" s="481"/>
      <c r="N23" s="353">
        <v>2879.41</v>
      </c>
      <c r="O23" s="354"/>
      <c r="P23" s="355"/>
      <c r="Q23" s="482">
        <v>0</v>
      </c>
      <c r="R23" s="483"/>
      <c r="S23" s="484"/>
      <c r="T23" s="485">
        <v>249.47</v>
      </c>
      <c r="U23" s="486"/>
      <c r="V23" s="487"/>
      <c r="W23" s="479">
        <v>0</v>
      </c>
      <c r="X23" s="480"/>
      <c r="Y23" s="481"/>
      <c r="Z23" s="353">
        <v>2748.2</v>
      </c>
      <c r="AA23" s="354"/>
      <c r="AB23" s="355"/>
      <c r="AC23" s="479">
        <v>1521.83</v>
      </c>
      <c r="AD23" s="480"/>
      <c r="AE23" s="481"/>
      <c r="AF23" s="353">
        <v>1320.97</v>
      </c>
      <c r="AG23" s="354"/>
      <c r="AH23" s="355"/>
      <c r="AI23" s="479">
        <v>1338.71</v>
      </c>
      <c r="AJ23" s="480"/>
      <c r="AK23" s="481"/>
      <c r="AL23" s="353"/>
      <c r="AM23" s="354"/>
      <c r="AN23" s="355"/>
      <c r="AO23" s="479">
        <v>0</v>
      </c>
      <c r="AP23" s="480"/>
      <c r="AQ23" s="481"/>
      <c r="AR23" s="353">
        <v>0</v>
      </c>
      <c r="AS23" s="354"/>
      <c r="AT23" s="355"/>
      <c r="AU23" s="479">
        <v>0</v>
      </c>
      <c r="AV23" s="480"/>
      <c r="AW23" s="481"/>
      <c r="AX23" s="353">
        <v>0</v>
      </c>
      <c r="AY23" s="354"/>
      <c r="AZ23" s="355"/>
      <c r="BA23" s="479">
        <v>0</v>
      </c>
      <c r="BB23" s="480"/>
      <c r="BC23" s="481"/>
      <c r="BD23" s="353">
        <v>0</v>
      </c>
      <c r="BE23" s="354"/>
      <c r="BF23" s="355"/>
      <c r="BG23" s="479">
        <v>0</v>
      </c>
      <c r="BH23" s="480"/>
      <c r="BI23" s="481"/>
      <c r="BJ23" s="353">
        <f>B23+E23+H23+K23+N23+Q23+T23+W23+Z23+AC23+AF23+AI23+AL23+AO23+AR23+AU23+AX23+BA23+BD23+BG23</f>
        <v>10058.59</v>
      </c>
      <c r="BK23" s="355"/>
    </row>
    <row r="24" spans="1:64" s="191" customFormat="1" x14ac:dyDescent="0.25">
      <c r="A24" s="251" t="s">
        <v>23</v>
      </c>
      <c r="B24" s="364">
        <f>D22-B23</f>
        <v>1079535.93</v>
      </c>
      <c r="C24" s="365"/>
      <c r="D24" s="366"/>
      <c r="E24" s="479">
        <f>G22-G23</f>
        <v>445724.24</v>
      </c>
      <c r="F24" s="480"/>
      <c r="G24" s="481"/>
      <c r="H24" s="353">
        <f>J22-H23</f>
        <v>1394600.29</v>
      </c>
      <c r="I24" s="354"/>
      <c r="J24" s="355"/>
      <c r="K24" s="479">
        <f>M22-K23</f>
        <v>1550258.55</v>
      </c>
      <c r="L24" s="480"/>
      <c r="M24" s="481"/>
      <c r="N24" s="353">
        <f>P22-N23</f>
        <v>1509279.1199999999</v>
      </c>
      <c r="O24" s="354"/>
      <c r="P24" s="355"/>
      <c r="Q24" s="479">
        <f>S22-Q23</f>
        <v>1591815.2</v>
      </c>
      <c r="R24" s="480"/>
      <c r="S24" s="481"/>
      <c r="T24" s="353">
        <f>V22-T23</f>
        <v>1631318.02</v>
      </c>
      <c r="U24" s="354"/>
      <c r="V24" s="355"/>
      <c r="W24" s="479">
        <f>Y22-W23</f>
        <v>1709689.78</v>
      </c>
      <c r="X24" s="480"/>
      <c r="Y24" s="481"/>
      <c r="Z24" s="353">
        <f>AB22-Z23</f>
        <v>1737473.59</v>
      </c>
      <c r="AA24" s="354"/>
      <c r="AB24" s="355"/>
      <c r="AC24" s="479">
        <f>AE22-AC23</f>
        <v>1714217.43</v>
      </c>
      <c r="AD24" s="480"/>
      <c r="AE24" s="481"/>
      <c r="AF24" s="353">
        <f>AH22-AF23</f>
        <v>1777113.86</v>
      </c>
      <c r="AG24" s="354"/>
      <c r="AH24" s="355"/>
      <c r="AI24" s="479">
        <f>AK22-AI23</f>
        <v>1734138.9700000002</v>
      </c>
      <c r="AJ24" s="480"/>
      <c r="AK24" s="481"/>
      <c r="AL24" s="353">
        <f>AN22-AN23</f>
        <v>583319.46</v>
      </c>
      <c r="AM24" s="354"/>
      <c r="AN24" s="355"/>
      <c r="AO24" s="479">
        <f>AQ22-AQ23</f>
        <v>405453.16000000003</v>
      </c>
      <c r="AP24" s="480"/>
      <c r="AQ24" s="481"/>
      <c r="AR24" s="353">
        <f>AT22-AT23</f>
        <v>801512.37000000011</v>
      </c>
      <c r="AS24" s="354"/>
      <c r="AT24" s="355"/>
      <c r="AU24" s="479">
        <f>AW22-AW23</f>
        <v>28611.600000000002</v>
      </c>
      <c r="AV24" s="480"/>
      <c r="AW24" s="481"/>
      <c r="AX24" s="353">
        <f>AZ22-AZ23</f>
        <v>67069.08</v>
      </c>
      <c r="AY24" s="354"/>
      <c r="AZ24" s="355"/>
      <c r="BA24" s="479">
        <f>BC22-BC23</f>
        <v>74557.040000000008</v>
      </c>
      <c r="BB24" s="480"/>
      <c r="BC24" s="481"/>
      <c r="BD24" s="353">
        <f>BF22-BF23</f>
        <v>72723.839999999997</v>
      </c>
      <c r="BE24" s="354"/>
      <c r="BF24" s="355"/>
      <c r="BG24" s="479">
        <f>BI22-BI23</f>
        <v>76555.859999999986</v>
      </c>
      <c r="BH24" s="480"/>
      <c r="BI24" s="481"/>
      <c r="BJ24" s="353">
        <f>BK22-BJ23</f>
        <v>19984967.389999997</v>
      </c>
      <c r="BK24" s="355"/>
    </row>
    <row r="25" spans="1:64" x14ac:dyDescent="0.25">
      <c r="AT25" s="235"/>
    </row>
    <row r="26" spans="1:64" x14ac:dyDescent="0.25">
      <c r="B26" s="190"/>
    </row>
    <row r="27" spans="1:64" ht="15.75" thickBot="1" x14ac:dyDescent="0.3"/>
    <row r="28" spans="1:64" ht="27" thickBot="1" x14ac:dyDescent="0.45">
      <c r="A28" s="386" t="s">
        <v>141</v>
      </c>
      <c r="B28" s="387"/>
      <c r="C28" s="387"/>
      <c r="D28" s="387"/>
      <c r="E28" s="387"/>
      <c r="F28" s="387"/>
      <c r="G28" s="387"/>
      <c r="H28" s="387"/>
      <c r="I28" s="387"/>
      <c r="J28" s="388"/>
      <c r="K28" s="386" t="s">
        <v>94</v>
      </c>
      <c r="L28" s="387"/>
      <c r="M28" s="387"/>
      <c r="N28" s="387"/>
      <c r="O28" s="387"/>
      <c r="P28" s="387"/>
      <c r="Q28" s="387"/>
      <c r="R28" s="387"/>
      <c r="S28" s="387"/>
      <c r="T28" s="387"/>
      <c r="U28" s="387"/>
      <c r="V28" s="388"/>
      <c r="W28" s="386" t="s">
        <v>141</v>
      </c>
      <c r="X28" s="387"/>
      <c r="Y28" s="387"/>
      <c r="Z28" s="387"/>
      <c r="AA28" s="387"/>
      <c r="AB28" s="387"/>
      <c r="AC28" s="387"/>
      <c r="AD28" s="387"/>
      <c r="AE28" s="387"/>
      <c r="AF28" s="387"/>
      <c r="AG28" s="387"/>
      <c r="AH28" s="388"/>
      <c r="AI28" s="386" t="s">
        <v>94</v>
      </c>
      <c r="AJ28" s="387"/>
      <c r="AK28" s="387"/>
      <c r="AL28" s="387"/>
      <c r="AM28" s="387"/>
      <c r="AN28" s="387"/>
      <c r="AO28" s="387"/>
      <c r="AP28" s="387"/>
      <c r="AQ28" s="388"/>
      <c r="AR28" s="387" t="s">
        <v>94</v>
      </c>
      <c r="AS28" s="387"/>
      <c r="AT28" s="387"/>
      <c r="AU28" s="387"/>
      <c r="AV28" s="387"/>
      <c r="AW28" s="387"/>
      <c r="AX28" s="387"/>
      <c r="AY28" s="388"/>
      <c r="BI28" s="223"/>
      <c r="BJ28" s="54"/>
      <c r="BK28" s="223"/>
      <c r="BL28" s="63"/>
    </row>
    <row r="29" spans="1:64" ht="15.75" thickBot="1" x14ac:dyDescent="0.3">
      <c r="A29" s="166" t="s">
        <v>16</v>
      </c>
      <c r="B29" s="476" t="s">
        <v>0</v>
      </c>
      <c r="C29" s="477"/>
      <c r="D29" s="478"/>
      <c r="E29" s="490" t="s">
        <v>1</v>
      </c>
      <c r="F29" s="491"/>
      <c r="G29" s="492"/>
      <c r="H29" s="490" t="s">
        <v>2</v>
      </c>
      <c r="I29" s="491"/>
      <c r="J29" s="492"/>
      <c r="K29" s="490" t="s">
        <v>3</v>
      </c>
      <c r="L29" s="491"/>
      <c r="M29" s="492"/>
      <c r="N29" s="490" t="s">
        <v>4</v>
      </c>
      <c r="O29" s="491"/>
      <c r="P29" s="492"/>
      <c r="Q29" s="490" t="s">
        <v>5</v>
      </c>
      <c r="R29" s="491"/>
      <c r="S29" s="492"/>
      <c r="T29" s="490" t="s">
        <v>6</v>
      </c>
      <c r="U29" s="491"/>
      <c r="V29" s="492"/>
      <c r="W29" s="490" t="s">
        <v>7</v>
      </c>
      <c r="X29" s="491"/>
      <c r="Y29" s="492"/>
      <c r="Z29" s="490" t="s">
        <v>8</v>
      </c>
      <c r="AA29" s="491"/>
      <c r="AB29" s="492"/>
      <c r="AC29" s="490" t="s">
        <v>9</v>
      </c>
      <c r="AD29" s="491"/>
      <c r="AE29" s="492"/>
      <c r="AF29" s="490" t="s">
        <v>10</v>
      </c>
      <c r="AG29" s="491"/>
      <c r="AH29" s="492"/>
      <c r="AI29" s="490" t="s">
        <v>92</v>
      </c>
      <c r="AJ29" s="491"/>
      <c r="AK29" s="492"/>
      <c r="AL29" s="490" t="s">
        <v>33</v>
      </c>
      <c r="AM29" s="491"/>
      <c r="AN29" s="492"/>
      <c r="AO29" s="490" t="s">
        <v>33</v>
      </c>
      <c r="AP29" s="491"/>
      <c r="AQ29" s="492"/>
      <c r="AR29" s="490" t="s">
        <v>151</v>
      </c>
      <c r="AS29" s="491"/>
      <c r="AT29" s="492"/>
      <c r="AU29" s="490" t="s">
        <v>152</v>
      </c>
      <c r="AV29" s="491"/>
      <c r="AW29" s="492"/>
      <c r="AX29" s="488" t="s">
        <v>11</v>
      </c>
      <c r="AY29" s="489"/>
    </row>
    <row r="30" spans="1:64" x14ac:dyDescent="0.25">
      <c r="A30" s="24"/>
      <c r="B30" s="167" t="s">
        <v>17</v>
      </c>
      <c r="C30" s="245" t="s">
        <v>19</v>
      </c>
      <c r="D30" s="245" t="s">
        <v>20</v>
      </c>
      <c r="E30" s="167" t="s">
        <v>17</v>
      </c>
      <c r="F30" s="245" t="s">
        <v>19</v>
      </c>
      <c r="G30" s="245" t="s">
        <v>20</v>
      </c>
      <c r="H30" s="167" t="s">
        <v>17</v>
      </c>
      <c r="I30" s="245" t="s">
        <v>19</v>
      </c>
      <c r="J30" s="245" t="s">
        <v>20</v>
      </c>
      <c r="K30" s="167" t="s">
        <v>17</v>
      </c>
      <c r="L30" s="245" t="s">
        <v>19</v>
      </c>
      <c r="M30" s="245" t="s">
        <v>20</v>
      </c>
      <c r="N30" s="167" t="s">
        <v>17</v>
      </c>
      <c r="O30" s="245" t="s">
        <v>19</v>
      </c>
      <c r="P30" s="245" t="s">
        <v>20</v>
      </c>
      <c r="Q30" s="167" t="s">
        <v>17</v>
      </c>
      <c r="R30" s="245" t="s">
        <v>19</v>
      </c>
      <c r="S30" s="245" t="s">
        <v>20</v>
      </c>
      <c r="T30" s="167" t="s">
        <v>17</v>
      </c>
      <c r="U30" s="245" t="s">
        <v>19</v>
      </c>
      <c r="V30" s="245" t="s">
        <v>20</v>
      </c>
      <c r="W30" s="167" t="s">
        <v>17</v>
      </c>
      <c r="X30" s="245" t="s">
        <v>19</v>
      </c>
      <c r="Y30" s="245" t="s">
        <v>20</v>
      </c>
      <c r="Z30" s="167" t="s">
        <v>17</v>
      </c>
      <c r="AA30" s="245" t="s">
        <v>19</v>
      </c>
      <c r="AB30" s="245" t="s">
        <v>20</v>
      </c>
      <c r="AC30" s="167" t="s">
        <v>17</v>
      </c>
      <c r="AD30" s="245" t="s">
        <v>19</v>
      </c>
      <c r="AE30" s="245" t="s">
        <v>20</v>
      </c>
      <c r="AF30" s="167" t="s">
        <v>17</v>
      </c>
      <c r="AG30" s="245" t="s">
        <v>19</v>
      </c>
      <c r="AH30" s="245" t="s">
        <v>20</v>
      </c>
      <c r="AI30" s="167" t="s">
        <v>17</v>
      </c>
      <c r="AJ30" s="245" t="s">
        <v>19</v>
      </c>
      <c r="AK30" s="245" t="s">
        <v>20</v>
      </c>
      <c r="AL30" s="167" t="s">
        <v>17</v>
      </c>
      <c r="AM30" s="245" t="s">
        <v>19</v>
      </c>
      <c r="AN30" s="245" t="s">
        <v>20</v>
      </c>
      <c r="AO30" s="167" t="s">
        <v>17</v>
      </c>
      <c r="AP30" s="245" t="s">
        <v>19</v>
      </c>
      <c r="AQ30" s="245" t="s">
        <v>20</v>
      </c>
      <c r="AR30" s="167" t="s">
        <v>17</v>
      </c>
      <c r="AS30" s="245" t="s">
        <v>19</v>
      </c>
      <c r="AT30" s="245" t="s">
        <v>20</v>
      </c>
      <c r="AU30" s="167" t="s">
        <v>17</v>
      </c>
      <c r="AV30" s="245" t="s">
        <v>19</v>
      </c>
      <c r="AW30" s="245" t="s">
        <v>20</v>
      </c>
      <c r="AX30" s="167" t="s">
        <v>17</v>
      </c>
      <c r="AY30" s="334" t="s">
        <v>18</v>
      </c>
    </row>
    <row r="31" spans="1:64" x14ac:dyDescent="0.25">
      <c r="A31" s="114" t="s">
        <v>12</v>
      </c>
      <c r="B31" s="132">
        <v>87469</v>
      </c>
      <c r="C31" s="332">
        <v>2.68</v>
      </c>
      <c r="D31" s="192">
        <f>B31*C31</f>
        <v>234416.92</v>
      </c>
      <c r="E31" s="20">
        <v>81478</v>
      </c>
      <c r="F31" s="214">
        <v>2.68</v>
      </c>
      <c r="G31" s="189">
        <f>F31*E31</f>
        <v>218361.04</v>
      </c>
      <c r="H31" s="132">
        <v>91129</v>
      </c>
      <c r="I31" s="332">
        <v>2.79</v>
      </c>
      <c r="J31" s="192">
        <f>H31*I31</f>
        <v>254249.91</v>
      </c>
      <c r="K31" s="20">
        <v>89587</v>
      </c>
      <c r="L31" s="198">
        <v>2.79</v>
      </c>
      <c r="M31" s="189">
        <f>K31*L31</f>
        <v>249947.73</v>
      </c>
      <c r="N31" s="13"/>
      <c r="O31" s="332">
        <v>2.79</v>
      </c>
      <c r="P31" s="192"/>
      <c r="Q31" s="20"/>
      <c r="R31" s="198">
        <v>2.79</v>
      </c>
      <c r="S31" s="189"/>
      <c r="T31" s="132"/>
      <c r="U31" s="332">
        <v>2.79</v>
      </c>
      <c r="V31" s="193"/>
      <c r="W31" s="20"/>
      <c r="X31" s="198">
        <v>2.79</v>
      </c>
      <c r="Y31" s="189"/>
      <c r="Z31" s="13"/>
      <c r="AA31" s="332">
        <v>2.79</v>
      </c>
      <c r="AB31" s="193"/>
      <c r="AC31" s="20"/>
      <c r="AD31" s="198">
        <v>2.79</v>
      </c>
      <c r="AE31" s="189"/>
      <c r="AF31" s="13"/>
      <c r="AG31" s="332">
        <v>2.79</v>
      </c>
      <c r="AH31" s="197"/>
      <c r="AI31" s="20"/>
      <c r="AJ31" s="198">
        <v>2.79</v>
      </c>
      <c r="AK31" s="189"/>
      <c r="AL31" s="13"/>
      <c r="AM31" s="332"/>
      <c r="AN31" s="193"/>
      <c r="AO31" s="20"/>
      <c r="AP31" s="214"/>
      <c r="AQ31" s="189"/>
      <c r="AR31" s="13">
        <v>34231</v>
      </c>
      <c r="AS31" s="197">
        <v>0.11</v>
      </c>
      <c r="AT31" s="193">
        <f>AR31*AS31</f>
        <v>3765.41</v>
      </c>
      <c r="AU31" s="20">
        <v>81478</v>
      </c>
      <c r="AV31" s="222">
        <v>0.11</v>
      </c>
      <c r="AW31" s="189">
        <f>AU31*AV31</f>
        <v>8962.58</v>
      </c>
      <c r="AX31" s="20">
        <f>B31+E31+H31+K31+N31+Q31+T31+Z31+AC31+AF31+AI31+AL31+AO31</f>
        <v>349663</v>
      </c>
      <c r="AY31" s="189">
        <f t="shared" ref="AY31:AY36" si="10">D31+G31+J31+M31+P31+S31+V31+Y31+AB31+AE31+AH31+AK31+AN31+AQ31+AT31+AW31+AZ43+BC43+BF43</f>
        <v>969703.59</v>
      </c>
    </row>
    <row r="32" spans="1:64" x14ac:dyDescent="0.25">
      <c r="A32" s="114" t="s">
        <v>13</v>
      </c>
      <c r="B32" s="132">
        <v>87758</v>
      </c>
      <c r="C32" s="192">
        <v>8.75</v>
      </c>
      <c r="D32" s="192">
        <f t="shared" ref="D32:D35" si="11">B32*C32</f>
        <v>767882.5</v>
      </c>
      <c r="E32" s="20">
        <v>81351</v>
      </c>
      <c r="F32" s="198">
        <v>8.75</v>
      </c>
      <c r="G32" s="189">
        <f>F32*E32</f>
        <v>711821.25</v>
      </c>
      <c r="H32" s="132">
        <v>91231</v>
      </c>
      <c r="I32" s="192">
        <v>9.1199999999999992</v>
      </c>
      <c r="J32" s="192">
        <f t="shared" ref="J32:J35" si="12">H32*I32</f>
        <v>832026.72</v>
      </c>
      <c r="K32" s="20">
        <v>89847</v>
      </c>
      <c r="L32" s="198">
        <v>9.1199999999999992</v>
      </c>
      <c r="M32" s="189">
        <f t="shared" ref="M32:M35" si="13">K32*L32</f>
        <v>819404.6399999999</v>
      </c>
      <c r="N32" s="131"/>
      <c r="O32" s="192">
        <v>9.1199999999999992</v>
      </c>
      <c r="P32" s="192"/>
      <c r="Q32" s="20"/>
      <c r="R32" s="198">
        <v>9.1199999999999992</v>
      </c>
      <c r="S32" s="196"/>
      <c r="T32" s="132"/>
      <c r="U32" s="192">
        <v>9.1199999999999992</v>
      </c>
      <c r="V32" s="193"/>
      <c r="W32" s="20"/>
      <c r="X32" s="198">
        <v>9.1199999999999992</v>
      </c>
      <c r="Y32" s="189"/>
      <c r="Z32" s="13"/>
      <c r="AA32" s="192">
        <v>9.1199999999999992</v>
      </c>
      <c r="AB32" s="193"/>
      <c r="AC32" s="20"/>
      <c r="AD32" s="198">
        <v>9.1199999999999992</v>
      </c>
      <c r="AE32" s="189"/>
      <c r="AF32" s="13"/>
      <c r="AG32" s="192">
        <v>9.1199999999999992</v>
      </c>
      <c r="AH32" s="193"/>
      <c r="AI32" s="20"/>
      <c r="AJ32" s="198">
        <v>9.1199999999999992</v>
      </c>
      <c r="AK32" s="189"/>
      <c r="AL32" s="13"/>
      <c r="AM32" s="192"/>
      <c r="AN32" s="193"/>
      <c r="AO32" s="20"/>
      <c r="AP32" s="198"/>
      <c r="AQ32" s="189"/>
      <c r="AR32" s="13">
        <v>34289</v>
      </c>
      <c r="AS32" s="197">
        <v>0.37</v>
      </c>
      <c r="AT32" s="193">
        <f t="shared" ref="AT32:AT34" si="14">AR32*AS32</f>
        <v>12686.93</v>
      </c>
      <c r="AU32" s="20">
        <v>81351</v>
      </c>
      <c r="AV32" s="222">
        <v>0.37</v>
      </c>
      <c r="AW32" s="189">
        <f t="shared" ref="AW32:AW35" si="15">AU32*AV32</f>
        <v>30099.87</v>
      </c>
      <c r="AX32" s="20">
        <f>B32+E32+H32+K32+N32+Q32+T32+Z32+AC32+AF32+AI32+AL32+AO32</f>
        <v>350187</v>
      </c>
      <c r="AY32" s="189">
        <f t="shared" si="10"/>
        <v>3173921.9099999997</v>
      </c>
    </row>
    <row r="33" spans="1:51" x14ac:dyDescent="0.25">
      <c r="A33" s="114" t="s">
        <v>14</v>
      </c>
      <c r="B33" s="132">
        <v>86616</v>
      </c>
      <c r="C33" s="192">
        <v>7.42</v>
      </c>
      <c r="D33" s="192">
        <f t="shared" si="11"/>
        <v>642690.72</v>
      </c>
      <c r="E33" s="20">
        <v>80362</v>
      </c>
      <c r="F33" s="198">
        <v>7.42</v>
      </c>
      <c r="G33" s="189">
        <f>F33*E33</f>
        <v>596286.04</v>
      </c>
      <c r="H33" s="132">
        <v>90041</v>
      </c>
      <c r="I33" s="192">
        <v>7.74</v>
      </c>
      <c r="J33" s="192">
        <f t="shared" si="12"/>
        <v>696917.34</v>
      </c>
      <c r="K33" s="20">
        <v>88777</v>
      </c>
      <c r="L33" s="198">
        <v>7.74</v>
      </c>
      <c r="M33" s="189">
        <f t="shared" si="13"/>
        <v>687133.98</v>
      </c>
      <c r="N33" s="131"/>
      <c r="O33" s="192">
        <v>7.74</v>
      </c>
      <c r="P33" s="192"/>
      <c r="Q33" s="20"/>
      <c r="R33" s="198">
        <v>7.74</v>
      </c>
      <c r="S33" s="189"/>
      <c r="T33" s="132"/>
      <c r="U33" s="192">
        <v>7.74</v>
      </c>
      <c r="V33" s="193"/>
      <c r="W33" s="20"/>
      <c r="X33" s="198">
        <v>7.74</v>
      </c>
      <c r="Y33" s="189"/>
      <c r="Z33" s="13"/>
      <c r="AA33" s="192">
        <v>7.74</v>
      </c>
      <c r="AB33" s="193"/>
      <c r="AC33" s="20"/>
      <c r="AD33" s="198">
        <v>7.74</v>
      </c>
      <c r="AE33" s="189"/>
      <c r="AF33" s="131"/>
      <c r="AG33" s="192">
        <v>7.74</v>
      </c>
      <c r="AH33" s="193"/>
      <c r="AI33" s="20"/>
      <c r="AJ33" s="198">
        <v>7.74</v>
      </c>
      <c r="AK33" s="189"/>
      <c r="AL33" s="13"/>
      <c r="AM33" s="192"/>
      <c r="AN33" s="193"/>
      <c r="AO33" s="20"/>
      <c r="AP33" s="198"/>
      <c r="AQ33" s="189"/>
      <c r="AR33" s="13">
        <v>33861</v>
      </c>
      <c r="AS33" s="197">
        <v>0.32</v>
      </c>
      <c r="AT33" s="193">
        <f t="shared" si="14"/>
        <v>10835.52</v>
      </c>
      <c r="AU33" s="20">
        <v>80362</v>
      </c>
      <c r="AV33" s="222">
        <v>0.32</v>
      </c>
      <c r="AW33" s="189">
        <f t="shared" si="15"/>
        <v>25715.84</v>
      </c>
      <c r="AX33" s="20">
        <f>B33+E33+H33+K33+N33+Q33+T33+Z33+AC33+AF33+AI33+AL33+AO33</f>
        <v>345796</v>
      </c>
      <c r="AY33" s="189">
        <f t="shared" si="10"/>
        <v>2659579.44</v>
      </c>
    </row>
    <row r="34" spans="1:51" x14ac:dyDescent="0.25">
      <c r="A34" s="114" t="s">
        <v>15</v>
      </c>
      <c r="B34" s="132">
        <v>86697</v>
      </c>
      <c r="C34" s="192">
        <v>2.0699999999999998</v>
      </c>
      <c r="D34" s="192">
        <f t="shared" si="11"/>
        <v>179462.78999999998</v>
      </c>
      <c r="E34" s="20">
        <v>80345</v>
      </c>
      <c r="F34" s="198">
        <v>2.0699999999999998</v>
      </c>
      <c r="G34" s="189">
        <f>F34*E34</f>
        <v>166314.15</v>
      </c>
      <c r="H34" s="132">
        <v>90033</v>
      </c>
      <c r="I34" s="192">
        <v>2.16</v>
      </c>
      <c r="J34" s="192">
        <f t="shared" si="12"/>
        <v>194471.28</v>
      </c>
      <c r="K34" s="20">
        <v>88754</v>
      </c>
      <c r="L34" s="198">
        <v>2.16</v>
      </c>
      <c r="M34" s="189">
        <f t="shared" si="13"/>
        <v>191708.64</v>
      </c>
      <c r="N34" s="131"/>
      <c r="O34" s="192">
        <v>2.16</v>
      </c>
      <c r="P34" s="192"/>
      <c r="Q34" s="20"/>
      <c r="R34" s="198">
        <v>2.16</v>
      </c>
      <c r="S34" s="189"/>
      <c r="T34" s="132"/>
      <c r="U34" s="192">
        <v>2.16</v>
      </c>
      <c r="V34" s="193"/>
      <c r="W34" s="20"/>
      <c r="X34" s="198">
        <v>2.16</v>
      </c>
      <c r="Y34" s="189"/>
      <c r="Z34" s="13"/>
      <c r="AA34" s="192">
        <v>2.16</v>
      </c>
      <c r="AB34" s="193"/>
      <c r="AC34" s="20"/>
      <c r="AD34" s="198">
        <v>2.16</v>
      </c>
      <c r="AE34" s="189"/>
      <c r="AF34" s="131"/>
      <c r="AG34" s="192">
        <v>2.16</v>
      </c>
      <c r="AH34" s="193"/>
      <c r="AI34" s="20"/>
      <c r="AJ34" s="198">
        <v>2.16</v>
      </c>
      <c r="AK34" s="189"/>
      <c r="AL34" s="13"/>
      <c r="AM34" s="192"/>
      <c r="AN34" s="193"/>
      <c r="AO34" s="20"/>
      <c r="AP34" s="198"/>
      <c r="AQ34" s="189"/>
      <c r="AR34" s="13">
        <v>33856</v>
      </c>
      <c r="AS34" s="197">
        <v>0.09</v>
      </c>
      <c r="AT34" s="193">
        <f t="shared" si="14"/>
        <v>3047.04</v>
      </c>
      <c r="AU34" s="20">
        <v>80345</v>
      </c>
      <c r="AV34" s="222">
        <v>0.09</v>
      </c>
      <c r="AW34" s="189">
        <f t="shared" si="15"/>
        <v>7231.05</v>
      </c>
      <c r="AX34" s="20">
        <f>B34+E34+H34+K34+N34+Q34+T34+Z34+AC34+AF34+AI34+AL34+AO34</f>
        <v>345829</v>
      </c>
      <c r="AY34" s="189">
        <f t="shared" si="10"/>
        <v>742234.95000000007</v>
      </c>
    </row>
    <row r="35" spans="1:51" x14ac:dyDescent="0.25">
      <c r="A35" s="114" t="s">
        <v>30</v>
      </c>
      <c r="B35" s="132">
        <v>0</v>
      </c>
      <c r="C35" s="192"/>
      <c r="D35" s="192">
        <f t="shared" si="11"/>
        <v>0</v>
      </c>
      <c r="E35" s="20">
        <v>0</v>
      </c>
      <c r="F35" s="198">
        <v>0</v>
      </c>
      <c r="G35" s="189">
        <f>F35*E35</f>
        <v>0</v>
      </c>
      <c r="H35" s="132">
        <v>0</v>
      </c>
      <c r="I35" s="192">
        <v>0</v>
      </c>
      <c r="J35" s="192">
        <f t="shared" si="12"/>
        <v>0</v>
      </c>
      <c r="K35" s="20">
        <v>0</v>
      </c>
      <c r="L35" s="198">
        <v>0</v>
      </c>
      <c r="M35" s="189">
        <f t="shared" si="13"/>
        <v>0</v>
      </c>
      <c r="N35" s="131"/>
      <c r="O35" s="192">
        <v>0</v>
      </c>
      <c r="P35" s="192"/>
      <c r="Q35" s="20"/>
      <c r="R35" s="198">
        <v>0</v>
      </c>
      <c r="S35" s="189"/>
      <c r="T35" s="132"/>
      <c r="U35" s="192">
        <v>0</v>
      </c>
      <c r="V35" s="193"/>
      <c r="W35" s="20"/>
      <c r="X35" s="198">
        <v>0</v>
      </c>
      <c r="Y35" s="189"/>
      <c r="Z35" s="13"/>
      <c r="AA35" s="192">
        <v>0</v>
      </c>
      <c r="AB35" s="193"/>
      <c r="AC35" s="20"/>
      <c r="AD35" s="198">
        <v>0</v>
      </c>
      <c r="AE35" s="189"/>
      <c r="AF35" s="131"/>
      <c r="AG35" s="192">
        <v>0</v>
      </c>
      <c r="AH35" s="193"/>
      <c r="AI35" s="20"/>
      <c r="AJ35" s="198">
        <v>0</v>
      </c>
      <c r="AK35" s="189"/>
      <c r="AL35" s="13"/>
      <c r="AM35" s="192"/>
      <c r="AN35" s="193"/>
      <c r="AO35" s="20"/>
      <c r="AP35" s="198"/>
      <c r="AQ35" s="189"/>
      <c r="AR35" s="13">
        <v>0</v>
      </c>
      <c r="AS35" s="197">
        <v>0</v>
      </c>
      <c r="AT35" s="193">
        <v>0</v>
      </c>
      <c r="AU35" s="20">
        <v>0</v>
      </c>
      <c r="AV35" s="222">
        <v>0</v>
      </c>
      <c r="AW35" s="189">
        <f t="shared" si="15"/>
        <v>0</v>
      </c>
      <c r="AX35" s="20">
        <f>B35+E35+H35+K35+N35+Q35+T35+Z35+AC35+AF35+AI35+AL35+AO35</f>
        <v>0</v>
      </c>
      <c r="AY35" s="189">
        <f t="shared" si="10"/>
        <v>0</v>
      </c>
    </row>
    <row r="36" spans="1:51" x14ac:dyDescent="0.25">
      <c r="A36" s="114" t="s">
        <v>11</v>
      </c>
      <c r="B36" s="13">
        <f t="shared" ref="B36:V36" si="16">SUM(B31:B34)</f>
        <v>348540</v>
      </c>
      <c r="C36" s="193">
        <f t="shared" si="16"/>
        <v>20.92</v>
      </c>
      <c r="D36" s="193">
        <f t="shared" si="16"/>
        <v>1824452.9300000002</v>
      </c>
      <c r="E36" s="20">
        <f>SUM(E31:E35)</f>
        <v>323536</v>
      </c>
      <c r="F36" s="189">
        <f>SUM(F31:F35)</f>
        <v>20.92</v>
      </c>
      <c r="G36" s="189">
        <f>SUM(G31:G35)</f>
        <v>1692782.48</v>
      </c>
      <c r="H36" s="13">
        <f>SUM(H31:H35)</f>
        <v>362434</v>
      </c>
      <c r="I36" s="193">
        <f>SUM(I31:I35)</f>
        <v>21.81</v>
      </c>
      <c r="J36" s="193">
        <f t="shared" si="16"/>
        <v>1977665.2499999998</v>
      </c>
      <c r="K36" s="20">
        <f>SUM(K31:K35)</f>
        <v>356965</v>
      </c>
      <c r="L36" s="189">
        <f>SUM(L31:L35)</f>
        <v>21.81</v>
      </c>
      <c r="M36" s="189">
        <f t="shared" si="16"/>
        <v>1948194.9899999998</v>
      </c>
      <c r="N36" s="13">
        <f t="shared" si="16"/>
        <v>0</v>
      </c>
      <c r="O36" s="193">
        <f t="shared" si="16"/>
        <v>21.81</v>
      </c>
      <c r="P36" s="193">
        <f t="shared" si="16"/>
        <v>0</v>
      </c>
      <c r="Q36" s="20">
        <f t="shared" si="16"/>
        <v>0</v>
      </c>
      <c r="R36" s="189">
        <f t="shared" si="16"/>
        <v>21.81</v>
      </c>
      <c r="S36" s="189">
        <f t="shared" si="16"/>
        <v>0</v>
      </c>
      <c r="T36" s="13">
        <f t="shared" si="16"/>
        <v>0</v>
      </c>
      <c r="U36" s="193">
        <f t="shared" si="16"/>
        <v>21.81</v>
      </c>
      <c r="V36" s="193">
        <f t="shared" si="16"/>
        <v>0</v>
      </c>
      <c r="W36" s="20">
        <f>SUM(W31:W35)</f>
        <v>0</v>
      </c>
      <c r="X36" s="189">
        <f>SUM(X31:X35)</f>
        <v>21.81</v>
      </c>
      <c r="Y36" s="189">
        <f>SUM(Y31:Y35)</f>
        <v>0</v>
      </c>
      <c r="Z36" s="13">
        <f>SUM(Z31:Z35)</f>
        <v>0</v>
      </c>
      <c r="AA36" s="193">
        <f t="shared" ref="AA36" si="17">SUM(AA31:AA34)</f>
        <v>21.81</v>
      </c>
      <c r="AB36" s="193">
        <f>SUM(AB31:AB35)</f>
        <v>0</v>
      </c>
      <c r="AC36" s="20">
        <f t="shared" ref="AC36:AD36" si="18">SUM(AC31:AC34)</f>
        <v>0</v>
      </c>
      <c r="AD36" s="189">
        <f t="shared" si="18"/>
        <v>21.81</v>
      </c>
      <c r="AE36" s="189">
        <f>SUM(AE31:AE35)</f>
        <v>0</v>
      </c>
      <c r="AF36" s="13">
        <f>SUM(AF31:AF35)</f>
        <v>0</v>
      </c>
      <c r="AG36" s="193">
        <f t="shared" ref="AG36" si="19">SUM(AG31:AG34)</f>
        <v>21.81</v>
      </c>
      <c r="AH36" s="193">
        <f>SUM(AH31:AH35)</f>
        <v>0</v>
      </c>
      <c r="AI36" s="20"/>
      <c r="AJ36" s="189">
        <f>SUM(AJ31:AJ34)</f>
        <v>21.81</v>
      </c>
      <c r="AK36" s="189"/>
      <c r="AL36" s="13"/>
      <c r="AM36" s="193">
        <f>SUM(AM31:AM34)</f>
        <v>0</v>
      </c>
      <c r="AN36" s="193"/>
      <c r="AO36" s="20"/>
      <c r="AP36" s="189">
        <f>SUM(AP31:AP34)</f>
        <v>0</v>
      </c>
      <c r="AQ36" s="189"/>
      <c r="AR36" s="13">
        <f>SUM(AR31:AR35)</f>
        <v>136237</v>
      </c>
      <c r="AS36" s="193">
        <f>SUM(AS31:AS35)</f>
        <v>0.89</v>
      </c>
      <c r="AT36" s="193">
        <f t="shared" ref="AT36:AW36" si="20">SUM(AT31:AT34)</f>
        <v>30334.9</v>
      </c>
      <c r="AU36" s="20">
        <f>SUM(AU31:AU35)</f>
        <v>323536</v>
      </c>
      <c r="AV36" s="189">
        <f t="shared" si="20"/>
        <v>0.89</v>
      </c>
      <c r="AW36" s="189">
        <f t="shared" si="20"/>
        <v>72009.34</v>
      </c>
      <c r="AX36" s="20">
        <f>SUM(AX31:AX35)</f>
        <v>1391475</v>
      </c>
      <c r="AY36" s="189">
        <f t="shared" si="10"/>
        <v>7545439.8900000006</v>
      </c>
    </row>
    <row r="37" spans="1:51" s="191" customFormat="1" x14ac:dyDescent="0.25">
      <c r="A37" s="252" t="s">
        <v>35</v>
      </c>
      <c r="B37" s="418">
        <v>3417.86</v>
      </c>
      <c r="C37" s="419"/>
      <c r="D37" s="420"/>
      <c r="E37" s="364">
        <v>2173.6999999999998</v>
      </c>
      <c r="F37" s="365"/>
      <c r="G37" s="366"/>
      <c r="H37" s="418">
        <v>0</v>
      </c>
      <c r="I37" s="419"/>
      <c r="J37" s="420"/>
      <c r="K37" s="364">
        <v>0</v>
      </c>
      <c r="L37" s="365"/>
      <c r="M37" s="366"/>
      <c r="N37" s="418"/>
      <c r="O37" s="419"/>
      <c r="P37" s="420"/>
      <c r="Q37" s="364"/>
      <c r="R37" s="365"/>
      <c r="S37" s="366"/>
      <c r="T37" s="418"/>
      <c r="U37" s="419"/>
      <c r="V37" s="420"/>
      <c r="W37" s="364"/>
      <c r="X37" s="365"/>
      <c r="Y37" s="366"/>
      <c r="Z37" s="418"/>
      <c r="AA37" s="419"/>
      <c r="AB37" s="420"/>
      <c r="AC37" s="364"/>
      <c r="AD37" s="365"/>
      <c r="AE37" s="366"/>
      <c r="AF37" s="418"/>
      <c r="AG37" s="419"/>
      <c r="AH37" s="420"/>
      <c r="AI37" s="364"/>
      <c r="AJ37" s="365"/>
      <c r="AK37" s="366"/>
      <c r="AL37" s="418"/>
      <c r="AM37" s="419"/>
      <c r="AN37" s="420"/>
      <c r="AO37" s="364"/>
      <c r="AP37" s="365"/>
      <c r="AQ37" s="366"/>
      <c r="AR37" s="418">
        <v>0</v>
      </c>
      <c r="AS37" s="419"/>
      <c r="AT37" s="420"/>
      <c r="AU37" s="364"/>
      <c r="AV37" s="365"/>
      <c r="AW37" s="366"/>
      <c r="AX37" s="353">
        <f>B37+E37+H37+K37+N37+Q37+T37+W37+Z37+AC37+AF37+AI37+AL37</f>
        <v>5591.5599999999995</v>
      </c>
      <c r="AY37" s="355"/>
    </row>
    <row r="38" spans="1:51" s="191" customFormat="1" x14ac:dyDescent="0.25">
      <c r="A38" s="252" t="s">
        <v>23</v>
      </c>
      <c r="B38" s="418">
        <f>D36-B37</f>
        <v>1821035.07</v>
      </c>
      <c r="C38" s="419"/>
      <c r="D38" s="420"/>
      <c r="E38" s="353">
        <f>G36-E37</f>
        <v>1690608.78</v>
      </c>
      <c r="F38" s="354"/>
      <c r="G38" s="355"/>
      <c r="H38" s="418">
        <f>J36-J37</f>
        <v>1977665.2499999998</v>
      </c>
      <c r="I38" s="419"/>
      <c r="J38" s="420"/>
      <c r="K38" s="353">
        <f>M36-M37</f>
        <v>1948194.9899999998</v>
      </c>
      <c r="L38" s="354"/>
      <c r="M38" s="355"/>
      <c r="N38" s="418">
        <f>P36-P37</f>
        <v>0</v>
      </c>
      <c r="O38" s="419"/>
      <c r="P38" s="420"/>
      <c r="Q38" s="353">
        <f>S36-S37</f>
        <v>0</v>
      </c>
      <c r="R38" s="354"/>
      <c r="S38" s="355"/>
      <c r="T38" s="418">
        <f>V36-V37</f>
        <v>0</v>
      </c>
      <c r="U38" s="419"/>
      <c r="V38" s="420"/>
      <c r="W38" s="353">
        <f>Y36-Y37</f>
        <v>0</v>
      </c>
      <c r="X38" s="354"/>
      <c r="Y38" s="355"/>
      <c r="Z38" s="418">
        <f>AB36-AB37</f>
        <v>0</v>
      </c>
      <c r="AA38" s="419"/>
      <c r="AB38" s="420"/>
      <c r="AC38" s="353">
        <f>AE36-AE37</f>
        <v>0</v>
      </c>
      <c r="AD38" s="354"/>
      <c r="AE38" s="355"/>
      <c r="AF38" s="418">
        <f>AH36-AH37</f>
        <v>0</v>
      </c>
      <c r="AG38" s="419"/>
      <c r="AH38" s="420"/>
      <c r="AI38" s="353">
        <f>AK36-AK37</f>
        <v>0</v>
      </c>
      <c r="AJ38" s="354"/>
      <c r="AK38" s="355"/>
      <c r="AL38" s="418">
        <f>AN36-AN37</f>
        <v>0</v>
      </c>
      <c r="AM38" s="419"/>
      <c r="AN38" s="420"/>
      <c r="AO38" s="353">
        <f>AQ36-AQ37</f>
        <v>0</v>
      </c>
      <c r="AP38" s="354"/>
      <c r="AQ38" s="355"/>
      <c r="AR38" s="418">
        <f>AT36-AT37</f>
        <v>30334.9</v>
      </c>
      <c r="AS38" s="419"/>
      <c r="AT38" s="420"/>
      <c r="AU38" s="353">
        <f>AW36-AW37</f>
        <v>72009.34</v>
      </c>
      <c r="AV38" s="354"/>
      <c r="AW38" s="355"/>
      <c r="AX38" s="356">
        <f>AY36-AX37</f>
        <v>7539848.330000001</v>
      </c>
      <c r="AY38" s="357"/>
    </row>
    <row r="40" spans="1:51" x14ac:dyDescent="0.25">
      <c r="B40" s="373" t="s">
        <v>99</v>
      </c>
      <c r="C40" s="373"/>
      <c r="D40" s="373"/>
    </row>
    <row r="41" spans="1:51" ht="60" x14ac:dyDescent="0.25">
      <c r="B41" s="174" t="s">
        <v>96</v>
      </c>
      <c r="C41" s="256" t="s">
        <v>95</v>
      </c>
      <c r="D41" s="206" t="s">
        <v>97</v>
      </c>
    </row>
    <row r="42" spans="1:51" x14ac:dyDescent="0.25">
      <c r="B42" s="16">
        <v>2024</v>
      </c>
      <c r="C42" s="200">
        <f>BJ8</f>
        <v>3411389</v>
      </c>
      <c r="D42" s="200">
        <f>BK10</f>
        <v>16979647.640000001</v>
      </c>
    </row>
    <row r="43" spans="1:51" x14ac:dyDescent="0.25">
      <c r="B43" s="16">
        <v>2025</v>
      </c>
      <c r="C43" s="200">
        <f>BJ22</f>
        <v>3827562</v>
      </c>
      <c r="D43" s="200">
        <f>BJ24</f>
        <v>19984967.389999997</v>
      </c>
    </row>
    <row r="44" spans="1:51" x14ac:dyDescent="0.25">
      <c r="B44" s="16">
        <v>2026</v>
      </c>
      <c r="C44" s="200">
        <f>AX36</f>
        <v>1391475</v>
      </c>
      <c r="D44" s="200">
        <f>AX38</f>
        <v>7539848.330000001</v>
      </c>
    </row>
    <row r="46" spans="1:51" x14ac:dyDescent="0.25">
      <c r="F46" s="190"/>
      <c r="G46" s="190"/>
      <c r="H46" s="190"/>
    </row>
    <row r="47" spans="1:51" x14ac:dyDescent="0.25">
      <c r="F47" s="190"/>
      <c r="G47" s="190"/>
      <c r="H47" s="190"/>
    </row>
    <row r="48" spans="1:51" x14ac:dyDescent="0.25">
      <c r="F48" s="190"/>
      <c r="G48" s="190"/>
      <c r="H48" s="190"/>
    </row>
    <row r="49" spans="6:56" x14ac:dyDescent="0.25">
      <c r="F49" s="190"/>
      <c r="G49" s="190"/>
      <c r="H49" s="190"/>
      <c r="AX49" s="191"/>
      <c r="BA49" s="191"/>
      <c r="BD49" s="191"/>
    </row>
    <row r="50" spans="6:56" x14ac:dyDescent="0.25">
      <c r="AX50" s="191"/>
      <c r="BA50" s="191"/>
      <c r="BD50" s="191"/>
    </row>
  </sheetData>
  <mergeCells count="191">
    <mergeCell ref="BJ23:BK23"/>
    <mergeCell ref="AF15:AH15"/>
    <mergeCell ref="AI15:AK15"/>
    <mergeCell ref="AI14:AT14"/>
    <mergeCell ref="BG15:BI15"/>
    <mergeCell ref="BJ15:BK15"/>
    <mergeCell ref="W14:AH14"/>
    <mergeCell ref="AC10:AE10"/>
    <mergeCell ref="AF10:AH10"/>
    <mergeCell ref="AO15:AQ15"/>
    <mergeCell ref="AO10:AQ10"/>
    <mergeCell ref="K15:M15"/>
    <mergeCell ref="N15:P15"/>
    <mergeCell ref="Q15:S15"/>
    <mergeCell ref="T15:V15"/>
    <mergeCell ref="A14:J14"/>
    <mergeCell ref="K14:V14"/>
    <mergeCell ref="B15:D15"/>
    <mergeCell ref="E15:G15"/>
    <mergeCell ref="AL15:AN15"/>
    <mergeCell ref="AC15:AE15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I24:AK24"/>
    <mergeCell ref="AC24:AE24"/>
    <mergeCell ref="AF24:AH24"/>
    <mergeCell ref="AL24:AN24"/>
    <mergeCell ref="AO24:AQ24"/>
    <mergeCell ref="W15:Y15"/>
    <mergeCell ref="Z15:AB15"/>
    <mergeCell ref="BD10:BF10"/>
    <mergeCell ref="BG2:BI2"/>
    <mergeCell ref="BG10:BI10"/>
    <mergeCell ref="AU10:AW10"/>
    <mergeCell ref="AU2:AW2"/>
    <mergeCell ref="AX2:AZ2"/>
    <mergeCell ref="BA2:BC2"/>
    <mergeCell ref="AX10:AZ10"/>
    <mergeCell ref="BA10:BC10"/>
    <mergeCell ref="AU9:AW9"/>
    <mergeCell ref="BA9:BC9"/>
    <mergeCell ref="BG9:BI9"/>
    <mergeCell ref="BD9:BF9"/>
    <mergeCell ref="AX9:AZ9"/>
    <mergeCell ref="AR10:AT10"/>
    <mergeCell ref="AR9:AT9"/>
    <mergeCell ref="AI2:AK2"/>
    <mergeCell ref="B10:D10"/>
    <mergeCell ref="E10:G10"/>
    <mergeCell ref="H10:J10"/>
    <mergeCell ref="K10:M10"/>
    <mergeCell ref="N10:P10"/>
    <mergeCell ref="K9:M9"/>
    <mergeCell ref="N9:P9"/>
    <mergeCell ref="AL10:AN10"/>
    <mergeCell ref="AI10:AK10"/>
    <mergeCell ref="Q10:S10"/>
    <mergeCell ref="T10:V10"/>
    <mergeCell ref="W10:Y10"/>
    <mergeCell ref="Z10:AB10"/>
    <mergeCell ref="K1:V1"/>
    <mergeCell ref="W1:AH1"/>
    <mergeCell ref="AI1:AT1"/>
    <mergeCell ref="AU1:BK1"/>
    <mergeCell ref="BJ2:BK2"/>
    <mergeCell ref="A1:J1"/>
    <mergeCell ref="Q2:S2"/>
    <mergeCell ref="T2:V2"/>
    <mergeCell ref="W2:Y2"/>
    <mergeCell ref="Z2:AB2"/>
    <mergeCell ref="AC2:AE2"/>
    <mergeCell ref="AF2:AH2"/>
    <mergeCell ref="AO2:AQ2"/>
    <mergeCell ref="AR2:AT2"/>
    <mergeCell ref="BD2:BF2"/>
    <mergeCell ref="AL2:AN2"/>
    <mergeCell ref="B2:D2"/>
    <mergeCell ref="E2:G2"/>
    <mergeCell ref="H2:J2"/>
    <mergeCell ref="K2:M2"/>
    <mergeCell ref="N2:P2"/>
    <mergeCell ref="AX24:AZ24"/>
    <mergeCell ref="BA24:BC24"/>
    <mergeCell ref="BD24:BF24"/>
    <mergeCell ref="BG24:BI24"/>
    <mergeCell ref="AR23:AT23"/>
    <mergeCell ref="AU23:AW23"/>
    <mergeCell ref="AR15:AT15"/>
    <mergeCell ref="AU15:AW15"/>
    <mergeCell ref="AX15:AZ15"/>
    <mergeCell ref="BA15:BC15"/>
    <mergeCell ref="BD15:BF15"/>
    <mergeCell ref="BJ24:BK24"/>
    <mergeCell ref="E29:G29"/>
    <mergeCell ref="H29:J29"/>
    <mergeCell ref="K29:M29"/>
    <mergeCell ref="N29:P29"/>
    <mergeCell ref="AU14:BK14"/>
    <mergeCell ref="A28:J28"/>
    <mergeCell ref="K28:V28"/>
    <mergeCell ref="W28:AH28"/>
    <mergeCell ref="B23:D23"/>
    <mergeCell ref="E23:G23"/>
    <mergeCell ref="H23:J23"/>
    <mergeCell ref="K23:M23"/>
    <mergeCell ref="N23:P23"/>
    <mergeCell ref="AC23:AE23"/>
    <mergeCell ref="AF23:AH23"/>
    <mergeCell ref="AI23:AK23"/>
    <mergeCell ref="AL23:AN23"/>
    <mergeCell ref="AO23:AQ23"/>
    <mergeCell ref="H15:J15"/>
    <mergeCell ref="Z29:AB29"/>
    <mergeCell ref="AC29:AE29"/>
    <mergeCell ref="AR24:AT24"/>
    <mergeCell ref="AU24:AW24"/>
    <mergeCell ref="AX29:AY29"/>
    <mergeCell ref="AF29:AH29"/>
    <mergeCell ref="AI29:AK29"/>
    <mergeCell ref="AL29:AN29"/>
    <mergeCell ref="AO29:AQ29"/>
    <mergeCell ref="AR29:AT29"/>
    <mergeCell ref="Q29:S29"/>
    <mergeCell ref="T29:V29"/>
    <mergeCell ref="W29:Y29"/>
    <mergeCell ref="AU29:AW29"/>
    <mergeCell ref="AC37:AE37"/>
    <mergeCell ref="AF37:AH37"/>
    <mergeCell ref="AI37:AK37"/>
    <mergeCell ref="AO38:AQ38"/>
    <mergeCell ref="AR38:AT38"/>
    <mergeCell ref="AU38:AW38"/>
    <mergeCell ref="AU37:AW37"/>
    <mergeCell ref="AO37:AQ37"/>
    <mergeCell ref="AL37:AN37"/>
    <mergeCell ref="AR37:AT37"/>
    <mergeCell ref="Q38:S38"/>
    <mergeCell ref="T38:V38"/>
    <mergeCell ref="W38:Y38"/>
    <mergeCell ref="B40:D40"/>
    <mergeCell ref="BA23:BC23"/>
    <mergeCell ref="BG23:BI23"/>
    <mergeCell ref="AX23:AZ23"/>
    <mergeCell ref="BD23:BF23"/>
    <mergeCell ref="AC9:AE9"/>
    <mergeCell ref="AF9:AH9"/>
    <mergeCell ref="AI9:AK9"/>
    <mergeCell ref="AL9:AN9"/>
    <mergeCell ref="AO9:AQ9"/>
    <mergeCell ref="Z9:AB9"/>
    <mergeCell ref="T9:V9"/>
    <mergeCell ref="Q9:S9"/>
    <mergeCell ref="W9:Y9"/>
    <mergeCell ref="Q23:S23"/>
    <mergeCell ref="T23:V23"/>
    <mergeCell ref="W23:Y23"/>
    <mergeCell ref="Z23:AB23"/>
    <mergeCell ref="B9:D9"/>
    <mergeCell ref="E9:G9"/>
    <mergeCell ref="H9:J9"/>
    <mergeCell ref="AR28:AY28"/>
    <mergeCell ref="AI28:AQ28"/>
    <mergeCell ref="Z38:AB38"/>
    <mergeCell ref="AC38:AE38"/>
    <mergeCell ref="AF38:AH38"/>
    <mergeCell ref="AI38:AK38"/>
    <mergeCell ref="AL38:AN38"/>
    <mergeCell ref="B29:D29"/>
    <mergeCell ref="AX37:AY37"/>
    <mergeCell ref="B37:D37"/>
    <mergeCell ref="E37:G37"/>
    <mergeCell ref="H37:J37"/>
    <mergeCell ref="K37:M37"/>
    <mergeCell ref="N37:P37"/>
    <mergeCell ref="Q37:S37"/>
    <mergeCell ref="T37:V37"/>
    <mergeCell ref="W37:Y37"/>
    <mergeCell ref="Z37:AB37"/>
    <mergeCell ref="AX38:AY38"/>
    <mergeCell ref="B38:D38"/>
    <mergeCell ref="E38:G38"/>
    <mergeCell ref="H38:J38"/>
    <mergeCell ref="K38:M38"/>
    <mergeCell ref="N38:P3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5"/>
  <sheetViews>
    <sheetView topLeftCell="F1" workbookViewId="0">
      <selection activeCell="K33" sqref="K33"/>
    </sheetView>
  </sheetViews>
  <sheetFormatPr defaultRowHeight="15" x14ac:dyDescent="0.25"/>
  <cols>
    <col min="1" max="1" width="23.140625" bestFit="1" customWidth="1"/>
    <col min="2" max="2" width="13.140625" bestFit="1" customWidth="1"/>
    <col min="3" max="3" width="16.42578125" style="191" bestFit="1" customWidth="1"/>
    <col min="4" max="4" width="15.42578125" style="191" bestFit="1" customWidth="1"/>
    <col min="5" max="5" width="13.140625" bestFit="1" customWidth="1"/>
    <col min="6" max="6" width="16.5703125" style="191" bestFit="1" customWidth="1"/>
    <col min="7" max="7" width="14.42578125" style="191" bestFit="1" customWidth="1"/>
    <col min="8" max="8" width="13.140625" bestFit="1" customWidth="1"/>
    <col min="9" max="9" width="16.5703125" style="191" bestFit="1" customWidth="1"/>
    <col min="10" max="10" width="14.42578125" style="191" bestFit="1" customWidth="1"/>
    <col min="11" max="11" width="13.140625" bestFit="1" customWidth="1"/>
    <col min="12" max="12" width="16.5703125" style="191" bestFit="1" customWidth="1"/>
    <col min="13" max="13" width="14.42578125" style="191" bestFit="1" customWidth="1"/>
    <col min="14" max="14" width="13.140625" bestFit="1" customWidth="1"/>
    <col min="15" max="15" width="16.5703125" style="191" bestFit="1" customWidth="1"/>
    <col min="16" max="16" width="14.42578125" style="191" bestFit="1" customWidth="1"/>
    <col min="17" max="17" width="13.140625" bestFit="1" customWidth="1"/>
    <col min="18" max="18" width="16.5703125" style="191" bestFit="1" customWidth="1"/>
    <col min="19" max="19" width="14.42578125" style="191" bestFit="1" customWidth="1"/>
    <col min="20" max="20" width="13.140625" bestFit="1" customWidth="1"/>
    <col min="21" max="21" width="16.5703125" style="191" bestFit="1" customWidth="1"/>
    <col min="22" max="22" width="14.42578125" style="191" bestFit="1" customWidth="1"/>
    <col min="23" max="23" width="13.140625" bestFit="1" customWidth="1"/>
    <col min="24" max="24" width="16.5703125" style="191" bestFit="1" customWidth="1"/>
    <col min="25" max="25" width="14.42578125" style="191" bestFit="1" customWidth="1"/>
    <col min="26" max="26" width="13.140625" bestFit="1" customWidth="1"/>
    <col min="27" max="27" width="16.5703125" style="191" bestFit="1" customWidth="1"/>
    <col min="28" max="28" width="14.42578125" style="191" bestFit="1" customWidth="1"/>
    <col min="29" max="29" width="13.140625" bestFit="1" customWidth="1"/>
    <col min="30" max="30" width="16.5703125" style="191" bestFit="1" customWidth="1"/>
    <col min="31" max="31" width="14.42578125" style="191" bestFit="1" customWidth="1"/>
    <col min="32" max="32" width="13.140625" bestFit="1" customWidth="1"/>
    <col min="33" max="33" width="16.5703125" style="191" bestFit="1" customWidth="1"/>
    <col min="34" max="34" width="14.42578125" style="191" bestFit="1" customWidth="1"/>
    <col min="35" max="35" width="13.140625" bestFit="1" customWidth="1"/>
    <col min="36" max="36" width="16.5703125" style="191" bestFit="1" customWidth="1"/>
    <col min="37" max="37" width="14.42578125" style="191" bestFit="1" customWidth="1"/>
    <col min="38" max="38" width="15.5703125" customWidth="1"/>
    <col min="39" max="39" width="18.140625" style="191" customWidth="1"/>
    <col min="40" max="40" width="13.140625" style="191" customWidth="1"/>
    <col min="41" max="41" width="13.140625" bestFit="1" customWidth="1"/>
    <col min="42" max="42" width="18" style="191" customWidth="1"/>
    <col min="43" max="43" width="15.28515625" style="191" customWidth="1"/>
    <col min="44" max="44" width="15.28515625" customWidth="1"/>
    <col min="45" max="46" width="16" style="191" customWidth="1"/>
    <col min="47" max="47" width="13.140625" bestFit="1" customWidth="1"/>
    <col min="48" max="48" width="16.42578125" style="191" bestFit="1" customWidth="1"/>
    <col min="49" max="49" width="18.5703125" style="191" customWidth="1"/>
    <col min="50" max="50" width="13.140625" bestFit="1" customWidth="1"/>
    <col min="51" max="51" width="15.42578125" style="191" bestFit="1" customWidth="1"/>
    <col min="52" max="52" width="21.7109375" bestFit="1" customWidth="1"/>
    <col min="53" max="53" width="16.28515625" customWidth="1"/>
    <col min="54" max="54" width="13.140625" bestFit="1" customWidth="1"/>
    <col min="55" max="55" width="16.42578125" bestFit="1" customWidth="1"/>
    <col min="56" max="57" width="13.140625" bestFit="1" customWidth="1"/>
    <col min="58" max="58" width="16.42578125" bestFit="1" customWidth="1"/>
    <col min="59" max="60" width="13.140625" bestFit="1" customWidth="1"/>
    <col min="61" max="61" width="10.140625" customWidth="1"/>
  </cols>
  <sheetData>
    <row r="1" spans="1:55" ht="27" thickBot="1" x14ac:dyDescent="0.45">
      <c r="A1" s="386" t="s">
        <v>129</v>
      </c>
      <c r="B1" s="387"/>
      <c r="C1" s="387"/>
      <c r="D1" s="387"/>
      <c r="E1" s="387"/>
      <c r="F1" s="387"/>
      <c r="G1" s="387"/>
      <c r="H1" s="387"/>
      <c r="I1" s="387"/>
      <c r="J1" s="388"/>
      <c r="K1" s="386" t="s">
        <v>54</v>
      </c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8"/>
      <c r="W1" s="386" t="s">
        <v>54</v>
      </c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8"/>
      <c r="AI1" s="386" t="s">
        <v>54</v>
      </c>
      <c r="AJ1" s="387"/>
      <c r="AK1" s="387"/>
      <c r="AL1" s="387"/>
      <c r="AM1" s="387"/>
      <c r="AN1" s="387"/>
      <c r="AO1" s="387"/>
      <c r="AP1" s="387"/>
      <c r="AQ1" s="387"/>
      <c r="AR1" s="387"/>
      <c r="AS1" s="387"/>
      <c r="AT1" s="387"/>
      <c r="AU1" s="387"/>
      <c r="AV1" s="388"/>
    </row>
    <row r="2" spans="1:55" ht="15.75" thickBot="1" x14ac:dyDescent="0.3">
      <c r="A2" s="111" t="s">
        <v>16</v>
      </c>
      <c r="B2" s="544" t="s">
        <v>0</v>
      </c>
      <c r="C2" s="545"/>
      <c r="D2" s="546"/>
      <c r="E2" s="542" t="s">
        <v>1</v>
      </c>
      <c r="F2" s="543"/>
      <c r="G2" s="547"/>
      <c r="H2" s="542" t="s">
        <v>2</v>
      </c>
      <c r="I2" s="543"/>
      <c r="J2" s="547"/>
      <c r="K2" s="542" t="s">
        <v>3</v>
      </c>
      <c r="L2" s="543"/>
      <c r="M2" s="547"/>
      <c r="N2" s="542" t="s">
        <v>4</v>
      </c>
      <c r="O2" s="543"/>
      <c r="P2" s="547"/>
      <c r="Q2" s="542" t="s">
        <v>5</v>
      </c>
      <c r="R2" s="543"/>
      <c r="S2" s="547"/>
      <c r="T2" s="542" t="s">
        <v>6</v>
      </c>
      <c r="U2" s="543"/>
      <c r="V2" s="547"/>
      <c r="W2" s="542" t="s">
        <v>7</v>
      </c>
      <c r="X2" s="543"/>
      <c r="Y2" s="547"/>
      <c r="Z2" s="542" t="s">
        <v>8</v>
      </c>
      <c r="AA2" s="543"/>
      <c r="AB2" s="547"/>
      <c r="AC2" s="542" t="s">
        <v>9</v>
      </c>
      <c r="AD2" s="543"/>
      <c r="AE2" s="547"/>
      <c r="AF2" s="542" t="s">
        <v>10</v>
      </c>
      <c r="AG2" s="543"/>
      <c r="AH2" s="547"/>
      <c r="AI2" s="542" t="s">
        <v>24</v>
      </c>
      <c r="AJ2" s="543"/>
      <c r="AK2" s="543"/>
      <c r="AL2" s="542" t="s">
        <v>25</v>
      </c>
      <c r="AM2" s="543"/>
      <c r="AN2" s="543"/>
      <c r="AO2" s="542" t="s">
        <v>57</v>
      </c>
      <c r="AP2" s="543"/>
      <c r="AQ2" s="543"/>
      <c r="AR2" s="542" t="s">
        <v>56</v>
      </c>
      <c r="AS2" s="543"/>
      <c r="AT2" s="543"/>
      <c r="AU2" s="112" t="s">
        <v>11</v>
      </c>
      <c r="AV2" s="267"/>
    </row>
    <row r="3" spans="1:55" x14ac:dyDescent="0.25">
      <c r="A3" s="118"/>
      <c r="B3" s="101" t="s">
        <v>17</v>
      </c>
      <c r="C3" s="253" t="s">
        <v>19</v>
      </c>
      <c r="D3" s="253" t="s">
        <v>20</v>
      </c>
      <c r="E3" s="101" t="s">
        <v>17</v>
      </c>
      <c r="F3" s="253" t="s">
        <v>19</v>
      </c>
      <c r="G3" s="253" t="s">
        <v>20</v>
      </c>
      <c r="H3" s="101" t="s">
        <v>17</v>
      </c>
      <c r="I3" s="253" t="s">
        <v>19</v>
      </c>
      <c r="J3" s="253" t="s">
        <v>20</v>
      </c>
      <c r="K3" s="101" t="s">
        <v>17</v>
      </c>
      <c r="L3" s="253" t="s">
        <v>19</v>
      </c>
      <c r="M3" s="253" t="s">
        <v>20</v>
      </c>
      <c r="N3" s="101" t="s">
        <v>17</v>
      </c>
      <c r="O3" s="253" t="s">
        <v>19</v>
      </c>
      <c r="P3" s="253" t="s">
        <v>20</v>
      </c>
      <c r="Q3" s="101" t="s">
        <v>17</v>
      </c>
      <c r="R3" s="253" t="s">
        <v>19</v>
      </c>
      <c r="S3" s="253" t="s">
        <v>20</v>
      </c>
      <c r="T3" s="101" t="s">
        <v>17</v>
      </c>
      <c r="U3" s="253" t="s">
        <v>19</v>
      </c>
      <c r="V3" s="253" t="s">
        <v>20</v>
      </c>
      <c r="W3" s="101" t="s">
        <v>17</v>
      </c>
      <c r="X3" s="253" t="s">
        <v>19</v>
      </c>
      <c r="Y3" s="253" t="s">
        <v>20</v>
      </c>
      <c r="Z3" s="101" t="s">
        <v>17</v>
      </c>
      <c r="AA3" s="253" t="s">
        <v>19</v>
      </c>
      <c r="AB3" s="253" t="s">
        <v>20</v>
      </c>
      <c r="AC3" s="101" t="s">
        <v>17</v>
      </c>
      <c r="AD3" s="253" t="s">
        <v>19</v>
      </c>
      <c r="AE3" s="253" t="s">
        <v>20</v>
      </c>
      <c r="AF3" s="101" t="s">
        <v>17</v>
      </c>
      <c r="AG3" s="253" t="s">
        <v>19</v>
      </c>
      <c r="AH3" s="253" t="s">
        <v>20</v>
      </c>
      <c r="AI3" s="101" t="s">
        <v>17</v>
      </c>
      <c r="AJ3" s="253" t="s">
        <v>19</v>
      </c>
      <c r="AK3" s="253" t="s">
        <v>20</v>
      </c>
      <c r="AL3" s="101" t="s">
        <v>17</v>
      </c>
      <c r="AM3" s="253" t="s">
        <v>19</v>
      </c>
      <c r="AN3" s="253" t="s">
        <v>20</v>
      </c>
      <c r="AO3" s="101" t="s">
        <v>17</v>
      </c>
      <c r="AP3" s="253" t="s">
        <v>19</v>
      </c>
      <c r="AQ3" s="253" t="s">
        <v>20</v>
      </c>
      <c r="AR3" s="101" t="s">
        <v>17</v>
      </c>
      <c r="AS3" s="253" t="s">
        <v>19</v>
      </c>
      <c r="AT3" s="253" t="s">
        <v>20</v>
      </c>
      <c r="AU3" s="101" t="s">
        <v>17</v>
      </c>
      <c r="AV3" s="253" t="s">
        <v>18</v>
      </c>
    </row>
    <row r="4" spans="1:55" x14ac:dyDescent="0.25">
      <c r="A4" s="119" t="s">
        <v>12</v>
      </c>
      <c r="B4" s="5">
        <v>63766</v>
      </c>
      <c r="C4" s="199">
        <v>2.56</v>
      </c>
      <c r="D4" s="200">
        <v>163240.95999999999</v>
      </c>
      <c r="E4" s="120">
        <v>60578</v>
      </c>
      <c r="F4" s="257">
        <v>2.56</v>
      </c>
      <c r="G4" s="258">
        <v>155079.67999999999</v>
      </c>
      <c r="H4" s="5">
        <v>65188</v>
      </c>
      <c r="I4" s="199">
        <v>2.56</v>
      </c>
      <c r="J4" s="199">
        <v>166881.28</v>
      </c>
      <c r="K4" s="120">
        <v>64048</v>
      </c>
      <c r="L4" s="257">
        <v>2.56</v>
      </c>
      <c r="M4" s="258">
        <v>163962.88</v>
      </c>
      <c r="N4" s="3">
        <v>65918</v>
      </c>
      <c r="O4" s="199">
        <v>2.56</v>
      </c>
      <c r="P4" s="213">
        <v>168750.07999999999</v>
      </c>
      <c r="Q4" s="120">
        <v>63169</v>
      </c>
      <c r="R4" s="257">
        <v>2.68</v>
      </c>
      <c r="S4" s="258">
        <v>169292.92</v>
      </c>
      <c r="T4" s="3">
        <v>65140</v>
      </c>
      <c r="U4" s="198">
        <v>2.68</v>
      </c>
      <c r="V4" s="212">
        <v>174575.2</v>
      </c>
      <c r="W4" s="120">
        <v>65267</v>
      </c>
      <c r="X4" s="257">
        <v>2.68</v>
      </c>
      <c r="Y4" s="258">
        <v>174915.56</v>
      </c>
      <c r="Z4" s="3">
        <v>63774</v>
      </c>
      <c r="AA4" s="198">
        <v>2.68</v>
      </c>
      <c r="AB4" s="212">
        <v>170914.32</v>
      </c>
      <c r="AC4" s="120">
        <v>65878</v>
      </c>
      <c r="AD4" s="257">
        <v>2.68</v>
      </c>
      <c r="AE4" s="258">
        <v>176553.04</v>
      </c>
      <c r="AF4" s="3">
        <v>64026</v>
      </c>
      <c r="AG4" s="198">
        <v>2.68</v>
      </c>
      <c r="AH4" s="212">
        <v>171589.68</v>
      </c>
      <c r="AI4" s="120">
        <v>21350</v>
      </c>
      <c r="AJ4" s="257">
        <v>2.68</v>
      </c>
      <c r="AK4" s="258">
        <v>57218</v>
      </c>
      <c r="AL4" s="20">
        <v>21065</v>
      </c>
      <c r="AM4" s="199">
        <v>2.56</v>
      </c>
      <c r="AN4" s="189">
        <v>56454.2</v>
      </c>
      <c r="AO4" s="120">
        <v>22218</v>
      </c>
      <c r="AP4" s="257">
        <v>2.56</v>
      </c>
      <c r="AQ4" s="258">
        <v>59544.24</v>
      </c>
      <c r="AR4" s="20">
        <v>278544</v>
      </c>
      <c r="AS4" s="199">
        <v>0.12</v>
      </c>
      <c r="AT4" s="189">
        <v>33425.279999999999</v>
      </c>
      <c r="AU4" s="120">
        <f>B4+E4+H4+K4+N4+Q4+T4+W4+Z4+AC4+AF4+AI4+AL4+AO4</f>
        <v>771385</v>
      </c>
      <c r="AV4" s="258">
        <f>D4+G4+J4+M4+P4+S4+V4+Y4+AB4+AE4+AH4+AK4+AN4+AQ4+AT4</f>
        <v>2062397.32</v>
      </c>
    </row>
    <row r="5" spans="1:55" x14ac:dyDescent="0.25">
      <c r="A5" s="119" t="s">
        <v>13</v>
      </c>
      <c r="B5" s="7">
        <v>63492</v>
      </c>
      <c r="C5" s="199">
        <v>7.97</v>
      </c>
      <c r="D5" s="200">
        <v>506031.24</v>
      </c>
      <c r="E5" s="120">
        <v>60161</v>
      </c>
      <c r="F5" s="257">
        <v>7.97</v>
      </c>
      <c r="G5" s="258">
        <v>479483.17</v>
      </c>
      <c r="H5" s="5">
        <v>64902</v>
      </c>
      <c r="I5" s="199">
        <v>7.97</v>
      </c>
      <c r="J5" s="199">
        <v>517268.94</v>
      </c>
      <c r="K5" s="120">
        <v>63745</v>
      </c>
      <c r="L5" s="257">
        <v>7.97</v>
      </c>
      <c r="M5" s="258">
        <v>508047.65</v>
      </c>
      <c r="N5" s="62">
        <v>65517</v>
      </c>
      <c r="O5" s="199">
        <v>7.97</v>
      </c>
      <c r="P5" s="212">
        <v>522170.49</v>
      </c>
      <c r="Q5" s="120">
        <v>62877</v>
      </c>
      <c r="R5" s="257">
        <v>8.34</v>
      </c>
      <c r="S5" s="258">
        <v>524394.18000000005</v>
      </c>
      <c r="T5" s="3">
        <v>64719</v>
      </c>
      <c r="U5" s="198">
        <v>8.34</v>
      </c>
      <c r="V5" s="212">
        <v>539756.46</v>
      </c>
      <c r="W5" s="120">
        <v>65472</v>
      </c>
      <c r="X5" s="257">
        <v>8.34</v>
      </c>
      <c r="Y5" s="258">
        <v>546036.47999999998</v>
      </c>
      <c r="Z5" s="3">
        <v>63439</v>
      </c>
      <c r="AA5" s="198">
        <v>8.34</v>
      </c>
      <c r="AB5" s="212">
        <v>529081.26</v>
      </c>
      <c r="AC5" s="120">
        <v>65528</v>
      </c>
      <c r="AD5" s="257">
        <v>8.34</v>
      </c>
      <c r="AE5" s="258">
        <v>546503.52</v>
      </c>
      <c r="AF5" s="3">
        <v>63538</v>
      </c>
      <c r="AG5" s="198">
        <v>8.34</v>
      </c>
      <c r="AH5" s="212">
        <v>529906.92000000004</v>
      </c>
      <c r="AI5" s="120">
        <v>21103</v>
      </c>
      <c r="AJ5" s="257">
        <v>8.34</v>
      </c>
      <c r="AK5" s="258">
        <v>175999.02</v>
      </c>
      <c r="AL5" s="20">
        <v>20876</v>
      </c>
      <c r="AM5" s="199">
        <v>8.35</v>
      </c>
      <c r="AN5" s="189">
        <v>174105.84</v>
      </c>
      <c r="AO5" s="120">
        <v>22144</v>
      </c>
      <c r="AP5" s="257">
        <v>8.35</v>
      </c>
      <c r="AQ5" s="258">
        <v>184680.95999999999</v>
      </c>
      <c r="AR5" s="20">
        <v>277057</v>
      </c>
      <c r="AS5" s="199">
        <v>0.37</v>
      </c>
      <c r="AT5" s="189">
        <v>102511.09</v>
      </c>
      <c r="AU5" s="120">
        <f t="shared" ref="AU5:AU7" si="0">B5+E5+H5+K5+N5+Q5+T5+W5+Z5+AC5+AF5+AI5+AL5+AO5</f>
        <v>767513</v>
      </c>
      <c r="AV5" s="258">
        <f t="shared" ref="AV5:AV7" si="1">D5+G5+J5+M5+P5+S5+V5+Y5+AB5+AE5+AH5+AK5+AN5+AQ5+AT5</f>
        <v>6385977.2199999997</v>
      </c>
    </row>
    <row r="6" spans="1:55" x14ac:dyDescent="0.25">
      <c r="A6" s="119" t="s">
        <v>14</v>
      </c>
      <c r="B6" s="7">
        <v>62089</v>
      </c>
      <c r="C6" s="199">
        <v>7.64</v>
      </c>
      <c r="D6" s="200">
        <v>474359.96</v>
      </c>
      <c r="E6" s="120">
        <v>59057</v>
      </c>
      <c r="F6" s="257">
        <v>7.64</v>
      </c>
      <c r="G6" s="258">
        <v>451195.48</v>
      </c>
      <c r="H6" s="5">
        <v>63545</v>
      </c>
      <c r="I6" s="199">
        <v>7.64</v>
      </c>
      <c r="J6" s="199">
        <v>485483.8</v>
      </c>
      <c r="K6" s="120">
        <v>62340</v>
      </c>
      <c r="L6" s="257">
        <v>7.64</v>
      </c>
      <c r="M6" s="258">
        <v>476277.6</v>
      </c>
      <c r="N6" s="7">
        <v>64.234999999999999</v>
      </c>
      <c r="O6" s="199">
        <v>7.64</v>
      </c>
      <c r="P6" s="212">
        <v>490755.4</v>
      </c>
      <c r="Q6" s="120">
        <v>61545</v>
      </c>
      <c r="R6" s="257">
        <v>7.99</v>
      </c>
      <c r="S6" s="258">
        <v>491744.55</v>
      </c>
      <c r="T6" s="3">
        <v>63266</v>
      </c>
      <c r="U6" s="198">
        <v>7.99</v>
      </c>
      <c r="V6" s="212">
        <v>505495.34</v>
      </c>
      <c r="W6" s="120">
        <v>63626</v>
      </c>
      <c r="X6" s="257">
        <v>7.99</v>
      </c>
      <c r="Y6" s="258">
        <v>508371.74</v>
      </c>
      <c r="Z6" s="3">
        <v>62146</v>
      </c>
      <c r="AA6" s="198">
        <v>7.99</v>
      </c>
      <c r="AB6" s="212">
        <v>496546.54</v>
      </c>
      <c r="AC6" s="120">
        <v>64519</v>
      </c>
      <c r="AD6" s="257">
        <v>7.99</v>
      </c>
      <c r="AE6" s="258">
        <v>515506.81</v>
      </c>
      <c r="AF6" s="3">
        <v>62674</v>
      </c>
      <c r="AG6" s="198">
        <v>7.99</v>
      </c>
      <c r="AH6" s="212">
        <v>500765.26</v>
      </c>
      <c r="AI6" s="120">
        <v>20760</v>
      </c>
      <c r="AJ6" s="257">
        <v>7.99</v>
      </c>
      <c r="AK6" s="258">
        <v>165872.4</v>
      </c>
      <c r="AL6" s="20">
        <v>20487</v>
      </c>
      <c r="AM6" s="199">
        <v>7.08</v>
      </c>
      <c r="AN6" s="189">
        <v>163691.13</v>
      </c>
      <c r="AO6" s="120">
        <v>22080</v>
      </c>
      <c r="AP6" s="257">
        <v>7.08</v>
      </c>
      <c r="AQ6" s="258">
        <v>176419.20000000001</v>
      </c>
      <c r="AR6" s="20">
        <v>271402</v>
      </c>
      <c r="AS6" s="199">
        <v>0.35</v>
      </c>
      <c r="AT6" s="189">
        <v>94990.7</v>
      </c>
      <c r="AU6" s="120">
        <f t="shared" si="0"/>
        <v>688198.23499999999</v>
      </c>
      <c r="AV6" s="258">
        <f t="shared" si="1"/>
        <v>5997475.9099999992</v>
      </c>
    </row>
    <row r="7" spans="1:55" x14ac:dyDescent="0.25">
      <c r="A7" s="119" t="s">
        <v>15</v>
      </c>
      <c r="B7" s="7">
        <v>63.301000000000002</v>
      </c>
      <c r="C7" s="199">
        <v>2.2999999999999998</v>
      </c>
      <c r="D7" s="200">
        <v>143292.29999999999</v>
      </c>
      <c r="E7" s="120">
        <v>59265</v>
      </c>
      <c r="F7" s="257">
        <v>2.2999999999999998</v>
      </c>
      <c r="G7" s="258">
        <v>136309.5</v>
      </c>
      <c r="H7" s="5">
        <v>63770</v>
      </c>
      <c r="I7" s="199">
        <v>2.2999999999999998</v>
      </c>
      <c r="J7" s="199">
        <v>146671</v>
      </c>
      <c r="K7" s="120">
        <v>62530</v>
      </c>
      <c r="L7" s="257">
        <v>2.2999999999999998</v>
      </c>
      <c r="M7" s="258">
        <v>143819</v>
      </c>
      <c r="N7" s="3">
        <v>64423</v>
      </c>
      <c r="O7" s="199">
        <v>2.2999999999999998</v>
      </c>
      <c r="P7" s="212">
        <v>148172.9</v>
      </c>
      <c r="Q7" s="120">
        <v>61756</v>
      </c>
      <c r="R7" s="257">
        <v>2.41</v>
      </c>
      <c r="S7" s="258">
        <v>148831.96</v>
      </c>
      <c r="T7" s="3">
        <v>63487</v>
      </c>
      <c r="U7" s="198">
        <v>2.41</v>
      </c>
      <c r="V7" s="212">
        <v>153003.67000000001</v>
      </c>
      <c r="W7" s="120">
        <v>63855</v>
      </c>
      <c r="X7" s="257">
        <v>2.41</v>
      </c>
      <c r="Y7" s="258">
        <v>153890.54999999999</v>
      </c>
      <c r="Z7" s="3">
        <v>62255</v>
      </c>
      <c r="AA7" s="198">
        <v>2.41</v>
      </c>
      <c r="AB7" s="212">
        <v>150034.54999999999</v>
      </c>
      <c r="AC7" s="120">
        <v>64734</v>
      </c>
      <c r="AD7" s="257">
        <v>2.41</v>
      </c>
      <c r="AE7" s="258">
        <v>156008.94</v>
      </c>
      <c r="AF7" s="3">
        <v>62853</v>
      </c>
      <c r="AG7" s="198">
        <v>2.41</v>
      </c>
      <c r="AH7" s="212">
        <v>151475.73000000001</v>
      </c>
      <c r="AI7" s="120">
        <v>20826</v>
      </c>
      <c r="AJ7" s="257">
        <v>2.41</v>
      </c>
      <c r="AK7" s="258">
        <v>50190.66</v>
      </c>
      <c r="AL7" s="20">
        <v>20534</v>
      </c>
      <c r="AM7" s="199">
        <v>1.97</v>
      </c>
      <c r="AN7" s="189">
        <v>49486.94</v>
      </c>
      <c r="AO7" s="120">
        <v>22128</v>
      </c>
      <c r="AP7" s="257">
        <v>1.97</v>
      </c>
      <c r="AQ7" s="258">
        <v>53328.480000000003</v>
      </c>
      <c r="AR7" s="20">
        <v>272290</v>
      </c>
      <c r="AS7" s="199">
        <v>0.11</v>
      </c>
      <c r="AT7" s="189">
        <v>29951.9</v>
      </c>
      <c r="AU7" s="120">
        <f t="shared" si="0"/>
        <v>692479.30099999998</v>
      </c>
      <c r="AV7" s="258">
        <f t="shared" si="1"/>
        <v>1814468.0799999998</v>
      </c>
    </row>
    <row r="8" spans="1:55" x14ac:dyDescent="0.25">
      <c r="A8" s="119" t="s">
        <v>11</v>
      </c>
      <c r="B8" s="3">
        <f t="shared" ref="B8:AG8" si="2">SUM(B4:B7)</f>
        <v>189410.30100000001</v>
      </c>
      <c r="C8" s="212">
        <f t="shared" si="2"/>
        <v>20.47</v>
      </c>
      <c r="D8" s="202">
        <f t="shared" si="2"/>
        <v>1286924.46</v>
      </c>
      <c r="E8" s="120">
        <f t="shared" si="2"/>
        <v>239061</v>
      </c>
      <c r="F8" s="258">
        <f t="shared" si="2"/>
        <v>20.47</v>
      </c>
      <c r="G8" s="258">
        <f t="shared" si="2"/>
        <v>1222067.83</v>
      </c>
      <c r="H8" s="3">
        <f t="shared" si="2"/>
        <v>257405</v>
      </c>
      <c r="I8" s="212">
        <f t="shared" si="2"/>
        <v>20.47</v>
      </c>
      <c r="J8" s="212">
        <f t="shared" si="2"/>
        <v>1316305.02</v>
      </c>
      <c r="K8" s="120">
        <f t="shared" si="2"/>
        <v>252663</v>
      </c>
      <c r="L8" s="258">
        <f t="shared" si="2"/>
        <v>20.47</v>
      </c>
      <c r="M8" s="258">
        <f t="shared" si="2"/>
        <v>1292107.1299999999</v>
      </c>
      <c r="N8" s="3">
        <f t="shared" si="2"/>
        <v>195922.23499999999</v>
      </c>
      <c r="O8" s="212">
        <f t="shared" si="2"/>
        <v>20.47</v>
      </c>
      <c r="P8" s="212">
        <f t="shared" si="2"/>
        <v>1329848.8699999999</v>
      </c>
      <c r="Q8" s="120">
        <f t="shared" si="2"/>
        <v>249347</v>
      </c>
      <c r="R8" s="258">
        <f t="shared" si="2"/>
        <v>21.419999999999998</v>
      </c>
      <c r="S8" s="258">
        <f t="shared" si="2"/>
        <v>1334263.6100000001</v>
      </c>
      <c r="T8" s="3">
        <f t="shared" si="2"/>
        <v>256612</v>
      </c>
      <c r="U8" s="212">
        <f t="shared" si="2"/>
        <v>21.419999999999998</v>
      </c>
      <c r="V8" s="212">
        <f t="shared" si="2"/>
        <v>1372830.67</v>
      </c>
      <c r="W8" s="120">
        <f t="shared" si="2"/>
        <v>258220</v>
      </c>
      <c r="X8" s="258">
        <f t="shared" si="2"/>
        <v>21.419999999999998</v>
      </c>
      <c r="Y8" s="258">
        <f t="shared" si="2"/>
        <v>1383214.33</v>
      </c>
      <c r="Z8" s="3">
        <f t="shared" si="2"/>
        <v>251614</v>
      </c>
      <c r="AA8" s="212">
        <f t="shared" si="2"/>
        <v>21.419999999999998</v>
      </c>
      <c r="AB8" s="212">
        <f t="shared" si="2"/>
        <v>1346576.6700000002</v>
      </c>
      <c r="AC8" s="120">
        <f t="shared" si="2"/>
        <v>260659</v>
      </c>
      <c r="AD8" s="258">
        <f t="shared" si="2"/>
        <v>21.419999999999998</v>
      </c>
      <c r="AE8" s="258">
        <f t="shared" si="2"/>
        <v>1394572.31</v>
      </c>
      <c r="AF8" s="3">
        <f t="shared" si="2"/>
        <v>253091</v>
      </c>
      <c r="AG8" s="212">
        <f t="shared" si="2"/>
        <v>21.419999999999998</v>
      </c>
      <c r="AH8" s="212">
        <f t="shared" ref="AH8:AT8" si="3">SUM(AH4:AH7)</f>
        <v>1353737.59</v>
      </c>
      <c r="AI8" s="120">
        <f t="shared" si="3"/>
        <v>84039</v>
      </c>
      <c r="AJ8" s="258">
        <f t="shared" si="3"/>
        <v>21.419999999999998</v>
      </c>
      <c r="AK8" s="258">
        <f t="shared" si="3"/>
        <v>449280.07999999996</v>
      </c>
      <c r="AL8" s="20">
        <f t="shared" si="3"/>
        <v>82962</v>
      </c>
      <c r="AM8" s="189">
        <f t="shared" si="3"/>
        <v>19.96</v>
      </c>
      <c r="AN8" s="189">
        <f t="shared" si="3"/>
        <v>443738.11</v>
      </c>
      <c r="AO8" s="120">
        <f t="shared" si="3"/>
        <v>88570</v>
      </c>
      <c r="AP8" s="258">
        <f t="shared" si="3"/>
        <v>19.96</v>
      </c>
      <c r="AQ8" s="258">
        <f t="shared" si="3"/>
        <v>473972.88</v>
      </c>
      <c r="AR8" s="20">
        <f t="shared" si="3"/>
        <v>1099293</v>
      </c>
      <c r="AS8" s="189">
        <f t="shared" si="3"/>
        <v>0.95</v>
      </c>
      <c r="AT8" s="189">
        <f t="shared" si="3"/>
        <v>260878.97</v>
      </c>
      <c r="AU8" s="120">
        <f>SUM(AU4:AU7)</f>
        <v>2919575.5359999998</v>
      </c>
      <c r="AV8" s="258">
        <f>SUM(AV4:AV7)</f>
        <v>16260318.529999999</v>
      </c>
    </row>
    <row r="9" spans="1:55" s="191" customFormat="1" x14ac:dyDescent="0.25">
      <c r="A9" s="272" t="s">
        <v>35</v>
      </c>
      <c r="B9" s="383">
        <v>15098.79</v>
      </c>
      <c r="C9" s="384"/>
      <c r="D9" s="385"/>
      <c r="E9" s="510">
        <v>11869.82</v>
      </c>
      <c r="F9" s="511"/>
      <c r="G9" s="512"/>
      <c r="H9" s="364">
        <v>7051.76</v>
      </c>
      <c r="I9" s="365"/>
      <c r="J9" s="366"/>
      <c r="K9" s="510">
        <v>10740.04</v>
      </c>
      <c r="L9" s="511"/>
      <c r="M9" s="512"/>
      <c r="N9" s="364">
        <v>15871.2</v>
      </c>
      <c r="O9" s="365"/>
      <c r="P9" s="366"/>
      <c r="Q9" s="510">
        <v>18220.5</v>
      </c>
      <c r="R9" s="511"/>
      <c r="S9" s="512"/>
      <c r="T9" s="364">
        <v>26242.27</v>
      </c>
      <c r="U9" s="365"/>
      <c r="V9" s="366"/>
      <c r="W9" s="510">
        <v>20695.5</v>
      </c>
      <c r="X9" s="511"/>
      <c r="Y9" s="512"/>
      <c r="Z9" s="364">
        <v>13355.57</v>
      </c>
      <c r="AA9" s="365"/>
      <c r="AB9" s="366"/>
      <c r="AC9" s="510">
        <v>18256.03</v>
      </c>
      <c r="AD9" s="511"/>
      <c r="AE9" s="512"/>
      <c r="AF9" s="364">
        <v>14730.67</v>
      </c>
      <c r="AG9" s="365"/>
      <c r="AH9" s="366"/>
      <c r="AI9" s="510">
        <v>1874.11</v>
      </c>
      <c r="AJ9" s="511"/>
      <c r="AK9" s="512"/>
      <c r="AL9" s="353"/>
      <c r="AM9" s="354"/>
      <c r="AN9" s="355"/>
      <c r="AO9" s="510">
        <v>7991.56</v>
      </c>
      <c r="AP9" s="511"/>
      <c r="AQ9" s="512"/>
      <c r="AR9" s="353">
        <v>2331.48</v>
      </c>
      <c r="AS9" s="354"/>
      <c r="AT9" s="355"/>
      <c r="AU9" s="510">
        <f>B9+E9+H9+K9+N9+Q9+T9+W9+Z9+AC9+AF9+AI9+AN9+AO9+AR9</f>
        <v>184329.30000000002</v>
      </c>
      <c r="AV9" s="512"/>
    </row>
    <row r="10" spans="1:55" s="191" customFormat="1" x14ac:dyDescent="0.25">
      <c r="A10" s="272" t="s">
        <v>23</v>
      </c>
      <c r="B10" s="364">
        <f>D8-B9</f>
        <v>1271825.67</v>
      </c>
      <c r="C10" s="365"/>
      <c r="D10" s="366"/>
      <c r="E10" s="510">
        <f>G8-E9</f>
        <v>1210198.01</v>
      </c>
      <c r="F10" s="511"/>
      <c r="G10" s="512"/>
      <c r="H10" s="353">
        <f>J8-H9</f>
        <v>1309253.26</v>
      </c>
      <c r="I10" s="354"/>
      <c r="J10" s="355"/>
      <c r="K10" s="510">
        <f>M8-K9</f>
        <v>1281367.0899999999</v>
      </c>
      <c r="L10" s="511"/>
      <c r="M10" s="512"/>
      <c r="N10" s="353">
        <f>P8-N9</f>
        <v>1313977.67</v>
      </c>
      <c r="O10" s="354"/>
      <c r="P10" s="355"/>
      <c r="Q10" s="510">
        <f>S8-Q9</f>
        <v>1316043.1100000001</v>
      </c>
      <c r="R10" s="511"/>
      <c r="S10" s="512"/>
      <c r="T10" s="353">
        <f>V8-T9</f>
        <v>1346588.4</v>
      </c>
      <c r="U10" s="354"/>
      <c r="V10" s="355"/>
      <c r="W10" s="510">
        <f>Y8-W9</f>
        <v>1362518.83</v>
      </c>
      <c r="X10" s="511"/>
      <c r="Y10" s="512"/>
      <c r="Z10" s="353">
        <f>AB8-Z9</f>
        <v>1333221.1000000001</v>
      </c>
      <c r="AA10" s="354"/>
      <c r="AB10" s="355"/>
      <c r="AC10" s="510">
        <f>AE8-AC9</f>
        <v>1376316.28</v>
      </c>
      <c r="AD10" s="511"/>
      <c r="AE10" s="512"/>
      <c r="AF10" s="353">
        <f>AH8-AF9</f>
        <v>1339006.9200000002</v>
      </c>
      <c r="AG10" s="354"/>
      <c r="AH10" s="355"/>
      <c r="AI10" s="510">
        <f>AK8-AI9</f>
        <v>447405.97</v>
      </c>
      <c r="AJ10" s="511"/>
      <c r="AK10" s="512"/>
      <c r="AL10" s="353">
        <f>AN8-AN9</f>
        <v>443738.11</v>
      </c>
      <c r="AM10" s="354"/>
      <c r="AN10" s="355"/>
      <c r="AO10" s="510">
        <f>AQ8-AO9</f>
        <v>465981.32</v>
      </c>
      <c r="AP10" s="511"/>
      <c r="AQ10" s="512"/>
      <c r="AR10" s="353">
        <f>AT8-AR9</f>
        <v>258547.49</v>
      </c>
      <c r="AS10" s="354"/>
      <c r="AT10" s="355"/>
      <c r="AU10" s="510">
        <f>AV8-AU9</f>
        <v>16075989.229999999</v>
      </c>
      <c r="AV10" s="512"/>
    </row>
    <row r="11" spans="1:55" x14ac:dyDescent="0.25">
      <c r="D11" s="204"/>
      <c r="E11" s="1"/>
      <c r="F11" s="204"/>
      <c r="G11" s="204"/>
      <c r="H11" s="1"/>
      <c r="I11" s="204"/>
      <c r="J11" s="204"/>
      <c r="K11" s="1"/>
      <c r="L11" s="204"/>
      <c r="M11" s="204"/>
      <c r="N11" s="1"/>
      <c r="O11" s="204"/>
      <c r="P11" s="204"/>
      <c r="Q11" s="1"/>
      <c r="R11" s="204"/>
      <c r="S11" s="204"/>
      <c r="T11" s="1"/>
      <c r="U11" s="204"/>
      <c r="V11" s="204"/>
      <c r="W11" s="1"/>
      <c r="X11" s="204"/>
      <c r="Y11" s="204"/>
      <c r="Z11" s="1"/>
      <c r="AA11" s="204"/>
      <c r="AB11" s="204"/>
      <c r="AC11" s="1"/>
      <c r="AD11" s="204"/>
      <c r="AE11" s="204"/>
      <c r="AF11" s="1"/>
      <c r="AG11" s="204"/>
      <c r="AH11" s="204"/>
      <c r="AI11" s="1"/>
      <c r="AJ11" s="204"/>
      <c r="AK11" s="204"/>
      <c r="AL11" s="1"/>
      <c r="AM11" s="204"/>
      <c r="AN11" s="204"/>
      <c r="AO11" s="1"/>
      <c r="AP11" s="204"/>
      <c r="AQ11" s="204"/>
      <c r="AR11" s="1"/>
      <c r="AS11" s="204"/>
      <c r="AT11" s="204"/>
      <c r="AU11" s="35"/>
      <c r="AV11" s="214"/>
    </row>
    <row r="12" spans="1:55" x14ac:dyDescent="0.25">
      <c r="D12" s="204"/>
      <c r="E12" s="1"/>
      <c r="F12" s="204"/>
      <c r="G12" s="204"/>
      <c r="H12" s="1"/>
      <c r="I12" s="204"/>
      <c r="J12" s="204"/>
      <c r="K12" s="1"/>
      <c r="L12" s="204"/>
      <c r="M12" s="204"/>
      <c r="N12" s="1"/>
      <c r="O12" s="204"/>
      <c r="P12" s="204"/>
      <c r="Q12" s="1"/>
      <c r="R12" s="204"/>
      <c r="S12" s="204"/>
      <c r="T12" s="1"/>
      <c r="U12" s="204"/>
      <c r="V12" s="204"/>
      <c r="W12" s="1"/>
      <c r="X12" s="204"/>
      <c r="Y12" s="204"/>
      <c r="Z12" s="1"/>
      <c r="AA12" s="204"/>
      <c r="AB12" s="204"/>
      <c r="AC12" s="1"/>
      <c r="AD12" s="204"/>
      <c r="AE12" s="204"/>
      <c r="AF12" s="1"/>
      <c r="AG12" s="204"/>
      <c r="AH12" s="204"/>
      <c r="AI12" s="1"/>
      <c r="AJ12" s="204"/>
      <c r="AK12" s="204"/>
      <c r="AL12" s="1"/>
      <c r="AM12" s="204"/>
      <c r="AN12" s="204"/>
      <c r="AO12" s="1"/>
      <c r="AP12" s="204"/>
      <c r="AQ12" s="204"/>
      <c r="AR12" s="1"/>
      <c r="AS12" s="266"/>
      <c r="AT12" s="266"/>
      <c r="AU12" s="89"/>
      <c r="AV12" s="266"/>
    </row>
    <row r="13" spans="1:55" ht="15.75" thickBot="1" x14ac:dyDescent="0.3">
      <c r="D13" s="204"/>
      <c r="E13" s="1"/>
      <c r="F13" s="204"/>
      <c r="G13" s="204"/>
      <c r="H13" s="1"/>
      <c r="I13" s="204"/>
      <c r="J13" s="204"/>
      <c r="K13" s="1"/>
      <c r="L13" s="204"/>
      <c r="M13" s="204"/>
      <c r="N13" s="1"/>
      <c r="O13" s="204"/>
      <c r="P13" s="204"/>
      <c r="Q13" s="1"/>
      <c r="R13" s="204"/>
      <c r="S13" s="204"/>
      <c r="T13" s="1"/>
      <c r="U13" s="204"/>
      <c r="V13" s="204"/>
      <c r="W13" s="1"/>
      <c r="X13" s="204"/>
      <c r="Y13" s="204"/>
      <c r="Z13" s="1"/>
      <c r="AA13" s="204"/>
      <c r="AB13" s="204"/>
      <c r="AC13" s="1"/>
      <c r="AD13" s="204"/>
      <c r="AE13" s="204"/>
      <c r="AF13" s="1"/>
      <c r="AG13" s="204"/>
      <c r="AH13" s="204"/>
      <c r="AI13" s="1"/>
      <c r="AJ13" s="204"/>
      <c r="AK13" s="204"/>
      <c r="AL13" s="1"/>
      <c r="AM13" s="204"/>
      <c r="AN13" s="204"/>
      <c r="AO13" s="1"/>
      <c r="AP13" s="204"/>
      <c r="AQ13" s="204"/>
      <c r="AR13" s="1"/>
      <c r="AS13" s="204"/>
      <c r="AT13" s="204"/>
      <c r="AU13" s="1"/>
      <c r="AV13" s="204"/>
    </row>
    <row r="14" spans="1:55" ht="27" thickBot="1" x14ac:dyDescent="0.45">
      <c r="A14" s="386" t="s">
        <v>142</v>
      </c>
      <c r="B14" s="387"/>
      <c r="C14" s="387"/>
      <c r="D14" s="387"/>
      <c r="E14" s="387"/>
      <c r="F14" s="387"/>
      <c r="G14" s="387"/>
      <c r="H14" s="387"/>
      <c r="I14" s="387"/>
      <c r="J14" s="388"/>
      <c r="K14" s="386" t="s">
        <v>55</v>
      </c>
      <c r="L14" s="387"/>
      <c r="M14" s="387"/>
      <c r="N14" s="387"/>
      <c r="O14" s="387"/>
      <c r="P14" s="387"/>
      <c r="Q14" s="387"/>
      <c r="R14" s="387"/>
      <c r="S14" s="387"/>
      <c r="T14" s="387"/>
      <c r="U14" s="387"/>
      <c r="V14" s="388"/>
      <c r="W14" s="386" t="s">
        <v>55</v>
      </c>
      <c r="X14" s="387"/>
      <c r="Y14" s="387"/>
      <c r="Z14" s="387"/>
      <c r="AA14" s="387"/>
      <c r="AB14" s="387"/>
      <c r="AC14" s="387"/>
      <c r="AD14" s="387"/>
      <c r="AE14" s="387"/>
      <c r="AF14" s="387"/>
      <c r="AG14" s="387"/>
      <c r="AH14" s="388"/>
      <c r="AI14" s="386" t="s">
        <v>55</v>
      </c>
      <c r="AJ14" s="387"/>
      <c r="AK14" s="387"/>
      <c r="AL14" s="387"/>
      <c r="AM14" s="387"/>
      <c r="AN14" s="387"/>
      <c r="AO14" s="387"/>
      <c r="AP14" s="387"/>
      <c r="AQ14" s="387"/>
      <c r="AR14" s="387"/>
      <c r="AS14" s="387"/>
      <c r="AT14" s="387"/>
      <c r="AU14" s="387"/>
      <c r="AV14" s="387"/>
      <c r="AW14" s="387"/>
      <c r="AX14" s="387"/>
      <c r="AY14" s="388"/>
      <c r="AZ14" s="90"/>
      <c r="BA14" s="90"/>
      <c r="BB14" s="90"/>
      <c r="BC14" s="90"/>
    </row>
    <row r="15" spans="1:55" ht="15.75" thickBot="1" x14ac:dyDescent="0.3">
      <c r="A15" s="88" t="s">
        <v>16</v>
      </c>
      <c r="B15" s="535" t="s">
        <v>58</v>
      </c>
      <c r="C15" s="536"/>
      <c r="D15" s="537"/>
      <c r="E15" s="535" t="s">
        <v>59</v>
      </c>
      <c r="F15" s="536"/>
      <c r="G15" s="537"/>
      <c r="H15" s="532" t="s">
        <v>1</v>
      </c>
      <c r="I15" s="533"/>
      <c r="J15" s="534"/>
      <c r="K15" s="532" t="s">
        <v>2</v>
      </c>
      <c r="L15" s="533"/>
      <c r="M15" s="534"/>
      <c r="N15" s="532" t="s">
        <v>3</v>
      </c>
      <c r="O15" s="533"/>
      <c r="P15" s="534"/>
      <c r="Q15" s="532" t="s">
        <v>4</v>
      </c>
      <c r="R15" s="533"/>
      <c r="S15" s="534"/>
      <c r="T15" s="532" t="s">
        <v>5</v>
      </c>
      <c r="U15" s="533"/>
      <c r="V15" s="534"/>
      <c r="W15" s="532" t="s">
        <v>6</v>
      </c>
      <c r="X15" s="533"/>
      <c r="Y15" s="534"/>
      <c r="Z15" s="532" t="s">
        <v>7</v>
      </c>
      <c r="AA15" s="533"/>
      <c r="AB15" s="534"/>
      <c r="AC15" s="532" t="s">
        <v>8</v>
      </c>
      <c r="AD15" s="533"/>
      <c r="AE15" s="534"/>
      <c r="AF15" s="532" t="s">
        <v>9</v>
      </c>
      <c r="AG15" s="533"/>
      <c r="AH15" s="534"/>
      <c r="AI15" s="532" t="s">
        <v>10</v>
      </c>
      <c r="AJ15" s="533"/>
      <c r="AK15" s="534"/>
      <c r="AL15" s="532" t="s">
        <v>92</v>
      </c>
      <c r="AM15" s="533"/>
      <c r="AN15" s="534"/>
      <c r="AO15" s="532" t="s">
        <v>111</v>
      </c>
      <c r="AP15" s="533"/>
      <c r="AQ15" s="534"/>
      <c r="AR15" s="532" t="s">
        <v>112</v>
      </c>
      <c r="AS15" s="533"/>
      <c r="AT15" s="534"/>
      <c r="AU15" s="532" t="s">
        <v>60</v>
      </c>
      <c r="AV15" s="533"/>
      <c r="AW15" s="534"/>
      <c r="AX15" s="532" t="s">
        <v>11</v>
      </c>
      <c r="AY15" s="541"/>
    </row>
    <row r="16" spans="1:55" x14ac:dyDescent="0.25">
      <c r="A16" s="84"/>
      <c r="B16" s="83" t="s">
        <v>17</v>
      </c>
      <c r="C16" s="254" t="s">
        <v>19</v>
      </c>
      <c r="D16" s="254" t="s">
        <v>20</v>
      </c>
      <c r="E16" s="83" t="s">
        <v>17</v>
      </c>
      <c r="F16" s="254" t="s">
        <v>19</v>
      </c>
      <c r="G16" s="254" t="s">
        <v>20</v>
      </c>
      <c r="H16" s="83" t="s">
        <v>17</v>
      </c>
      <c r="I16" s="254" t="s">
        <v>19</v>
      </c>
      <c r="J16" s="254" t="s">
        <v>20</v>
      </c>
      <c r="K16" s="83" t="s">
        <v>17</v>
      </c>
      <c r="L16" s="254" t="s">
        <v>19</v>
      </c>
      <c r="M16" s="254" t="s">
        <v>20</v>
      </c>
      <c r="N16" s="83" t="s">
        <v>17</v>
      </c>
      <c r="O16" s="254" t="s">
        <v>19</v>
      </c>
      <c r="P16" s="254" t="s">
        <v>20</v>
      </c>
      <c r="Q16" s="83" t="s">
        <v>17</v>
      </c>
      <c r="R16" s="254" t="s">
        <v>19</v>
      </c>
      <c r="S16" s="254" t="s">
        <v>20</v>
      </c>
      <c r="T16" s="83" t="s">
        <v>17</v>
      </c>
      <c r="U16" s="254" t="s">
        <v>19</v>
      </c>
      <c r="V16" s="254" t="s">
        <v>20</v>
      </c>
      <c r="W16" s="83" t="s">
        <v>17</v>
      </c>
      <c r="X16" s="254" t="s">
        <v>19</v>
      </c>
      <c r="Y16" s="254" t="s">
        <v>20</v>
      </c>
      <c r="Z16" s="83" t="s">
        <v>17</v>
      </c>
      <c r="AA16" s="254" t="s">
        <v>19</v>
      </c>
      <c r="AB16" s="254" t="s">
        <v>20</v>
      </c>
      <c r="AC16" s="83" t="s">
        <v>17</v>
      </c>
      <c r="AD16" s="254" t="s">
        <v>19</v>
      </c>
      <c r="AE16" s="254" t="s">
        <v>20</v>
      </c>
      <c r="AF16" s="83" t="s">
        <v>17</v>
      </c>
      <c r="AG16" s="254" t="s">
        <v>19</v>
      </c>
      <c r="AH16" s="254" t="s">
        <v>20</v>
      </c>
      <c r="AI16" s="83" t="s">
        <v>17</v>
      </c>
      <c r="AJ16" s="254" t="s">
        <v>19</v>
      </c>
      <c r="AK16" s="254" t="s">
        <v>20</v>
      </c>
      <c r="AL16" s="83" t="s">
        <v>17</v>
      </c>
      <c r="AM16" s="254" t="s">
        <v>19</v>
      </c>
      <c r="AN16" s="254" t="s">
        <v>20</v>
      </c>
      <c r="AO16" s="83" t="s">
        <v>17</v>
      </c>
      <c r="AP16" s="254" t="s">
        <v>19</v>
      </c>
      <c r="AQ16" s="254" t="s">
        <v>20</v>
      </c>
      <c r="AR16" s="83" t="s">
        <v>17</v>
      </c>
      <c r="AS16" s="254" t="s">
        <v>19</v>
      </c>
      <c r="AT16" s="254" t="s">
        <v>20</v>
      </c>
      <c r="AU16" s="83" t="s">
        <v>17</v>
      </c>
      <c r="AV16" s="254" t="s">
        <v>19</v>
      </c>
      <c r="AW16" s="254" t="s">
        <v>20</v>
      </c>
      <c r="AX16" s="83" t="s">
        <v>17</v>
      </c>
      <c r="AY16" s="269" t="s">
        <v>18</v>
      </c>
    </row>
    <row r="17" spans="1:51" x14ac:dyDescent="0.25">
      <c r="A17" s="84" t="s">
        <v>12</v>
      </c>
      <c r="B17" s="5">
        <v>60280</v>
      </c>
      <c r="C17" s="198">
        <v>2.68</v>
      </c>
      <c r="D17" s="199">
        <v>161550.39999999999</v>
      </c>
      <c r="E17" s="85">
        <v>4202</v>
      </c>
      <c r="F17" s="259">
        <v>2.68</v>
      </c>
      <c r="G17" s="260">
        <v>11261.36</v>
      </c>
      <c r="H17" s="20">
        <v>58890</v>
      </c>
      <c r="I17" s="198">
        <v>2.68</v>
      </c>
      <c r="J17" s="189">
        <v>157825.20000000001</v>
      </c>
      <c r="K17" s="86">
        <v>65533</v>
      </c>
      <c r="L17" s="259">
        <v>2.68</v>
      </c>
      <c r="M17" s="259">
        <v>175628.44</v>
      </c>
      <c r="N17" s="20">
        <v>63923</v>
      </c>
      <c r="O17" s="198">
        <v>2.68</v>
      </c>
      <c r="P17" s="189">
        <v>171313.64</v>
      </c>
      <c r="Q17" s="85">
        <v>67555</v>
      </c>
      <c r="R17" s="259">
        <v>2.68</v>
      </c>
      <c r="S17" s="259">
        <v>181047.4</v>
      </c>
      <c r="T17" s="20">
        <v>65443</v>
      </c>
      <c r="U17" s="214">
        <v>2.68</v>
      </c>
      <c r="V17" s="189">
        <v>175387.24</v>
      </c>
      <c r="W17" s="86">
        <v>67943</v>
      </c>
      <c r="X17" s="263">
        <v>2.8</v>
      </c>
      <c r="Y17" s="260">
        <v>190240.4</v>
      </c>
      <c r="Z17" s="20">
        <v>68298</v>
      </c>
      <c r="AA17" s="214">
        <v>2.8</v>
      </c>
      <c r="AB17" s="189">
        <v>191234.4</v>
      </c>
      <c r="AC17" s="85">
        <v>67810</v>
      </c>
      <c r="AD17" s="263">
        <v>2.8</v>
      </c>
      <c r="AE17" s="260">
        <v>189868</v>
      </c>
      <c r="AF17" s="20">
        <v>71652</v>
      </c>
      <c r="AG17" s="214">
        <v>2.8</v>
      </c>
      <c r="AH17" s="189">
        <v>200625.6</v>
      </c>
      <c r="AI17" s="85">
        <v>70044</v>
      </c>
      <c r="AJ17" s="263">
        <v>2.8</v>
      </c>
      <c r="AK17" s="264">
        <v>196123.2</v>
      </c>
      <c r="AL17" s="20">
        <v>23551</v>
      </c>
      <c r="AM17" s="214">
        <v>2.8</v>
      </c>
      <c r="AN17" s="189">
        <v>65942.8</v>
      </c>
      <c r="AO17" s="85">
        <v>16635</v>
      </c>
      <c r="AP17" s="263">
        <v>2.8</v>
      </c>
      <c r="AQ17" s="260">
        <v>46578</v>
      </c>
      <c r="AR17" s="20">
        <v>32951</v>
      </c>
      <c r="AS17" s="214">
        <v>2.8</v>
      </c>
      <c r="AT17" s="189">
        <f>AR17*AS17</f>
        <v>92262.799999999988</v>
      </c>
      <c r="AU17" s="85">
        <v>321344</v>
      </c>
      <c r="AV17" s="264">
        <v>0.12</v>
      </c>
      <c r="AW17" s="260">
        <v>38561.279999999999</v>
      </c>
      <c r="AX17" s="20">
        <f>B17+E17+H17+K17+N17+Q17+T17+W17+Z17+AC17+AF17+AI17+AL17+AO17+AR17</f>
        <v>804710</v>
      </c>
      <c r="AY17" s="189">
        <f>D17+G17+J17+M17+P17+S17+V17+Y17+AB17+AE17+AH17+AK17+AN17+AQ17+AW17+AT17</f>
        <v>2245450.1599999997</v>
      </c>
    </row>
    <row r="18" spans="1:51" x14ac:dyDescent="0.25">
      <c r="A18" s="84" t="s">
        <v>13</v>
      </c>
      <c r="B18" s="7">
        <v>59946</v>
      </c>
      <c r="C18" s="198">
        <v>8.34</v>
      </c>
      <c r="D18" s="199">
        <v>499949.64</v>
      </c>
      <c r="E18" s="85">
        <v>4205</v>
      </c>
      <c r="F18" s="259">
        <v>8.34</v>
      </c>
      <c r="G18" s="260">
        <v>35069.699999999997</v>
      </c>
      <c r="H18" s="20">
        <v>58653</v>
      </c>
      <c r="I18" s="198">
        <v>8.34</v>
      </c>
      <c r="J18" s="189">
        <v>489166.02</v>
      </c>
      <c r="K18" s="86">
        <v>65312</v>
      </c>
      <c r="L18" s="259">
        <v>8.34</v>
      </c>
      <c r="M18" s="259">
        <v>544702.07999999996</v>
      </c>
      <c r="N18" s="20">
        <v>63966</v>
      </c>
      <c r="O18" s="198">
        <v>8.34</v>
      </c>
      <c r="P18" s="189">
        <v>533476.43999999994</v>
      </c>
      <c r="Q18" s="87">
        <v>67250</v>
      </c>
      <c r="R18" s="259">
        <v>8.34</v>
      </c>
      <c r="S18" s="259">
        <v>560865</v>
      </c>
      <c r="T18" s="20">
        <v>65144</v>
      </c>
      <c r="U18" s="198">
        <v>8.75</v>
      </c>
      <c r="V18" s="196">
        <v>543300.96</v>
      </c>
      <c r="W18" s="86">
        <v>67608</v>
      </c>
      <c r="X18" s="259">
        <v>8.7200000000000006</v>
      </c>
      <c r="Y18" s="260">
        <v>589541.76</v>
      </c>
      <c r="Z18" s="20">
        <v>67994</v>
      </c>
      <c r="AA18" s="198">
        <v>8.7200000000000006</v>
      </c>
      <c r="AB18" s="189">
        <v>592907.68000000005</v>
      </c>
      <c r="AC18" s="85">
        <v>67496</v>
      </c>
      <c r="AD18" s="259">
        <v>8.7200000000000006</v>
      </c>
      <c r="AE18" s="260">
        <v>588565.12</v>
      </c>
      <c r="AF18" s="20">
        <v>71290</v>
      </c>
      <c r="AG18" s="198">
        <v>8.7200000000000006</v>
      </c>
      <c r="AH18" s="189">
        <v>621648.80000000005</v>
      </c>
      <c r="AI18" s="85">
        <v>69725</v>
      </c>
      <c r="AJ18" s="259">
        <v>8.7200000000000006</v>
      </c>
      <c r="AK18" s="260">
        <v>608002</v>
      </c>
      <c r="AL18" s="20">
        <v>23438</v>
      </c>
      <c r="AM18" s="198">
        <v>8.7200000000000006</v>
      </c>
      <c r="AN18" s="189">
        <v>204379.36</v>
      </c>
      <c r="AO18" s="85">
        <v>16561</v>
      </c>
      <c r="AP18" s="259">
        <v>8.7200000000000006</v>
      </c>
      <c r="AQ18" s="260">
        <v>144411.92000000001</v>
      </c>
      <c r="AR18" s="20">
        <v>32613</v>
      </c>
      <c r="AS18" s="198">
        <v>8.7200000000000006</v>
      </c>
      <c r="AT18" s="189">
        <f t="shared" ref="AT18:AT20" si="4">AR18*AS18</f>
        <v>284385.36000000004</v>
      </c>
      <c r="AU18" s="85">
        <v>320325</v>
      </c>
      <c r="AV18" s="264">
        <v>0.38</v>
      </c>
      <c r="AW18" s="260">
        <v>121723.5</v>
      </c>
      <c r="AX18" s="20">
        <f t="shared" ref="AX18:AX21" si="5">B18+E18+H18+K18+N18+Q18+T18+W18+Z18+AC18+AF18+AI18+AL18+AO18+AR18</f>
        <v>801201</v>
      </c>
      <c r="AY18" s="189">
        <f t="shared" ref="AY18:AY21" si="6">D18+G18+J18+M18+P18+S18+V18+Y18+AB18+AE18+AH18+AK18+AN18+AQ18+AW18+AT18</f>
        <v>6962095.3399999999</v>
      </c>
    </row>
    <row r="19" spans="1:51" x14ac:dyDescent="0.25">
      <c r="A19" s="84" t="s">
        <v>14</v>
      </c>
      <c r="B19" s="7">
        <v>59055</v>
      </c>
      <c r="C19" s="198">
        <v>7.99</v>
      </c>
      <c r="D19" s="199">
        <v>471849.45</v>
      </c>
      <c r="E19" s="85">
        <v>4093</v>
      </c>
      <c r="F19" s="259">
        <v>7.99</v>
      </c>
      <c r="G19" s="260">
        <v>32703.07</v>
      </c>
      <c r="H19" s="20">
        <v>57702</v>
      </c>
      <c r="I19" s="198">
        <v>7.99</v>
      </c>
      <c r="J19" s="189">
        <v>461038.98</v>
      </c>
      <c r="K19" s="86">
        <v>64397</v>
      </c>
      <c r="L19" s="259">
        <v>7.99</v>
      </c>
      <c r="M19" s="259">
        <v>514532.03</v>
      </c>
      <c r="N19" s="20">
        <v>63044</v>
      </c>
      <c r="O19" s="198">
        <v>7.99</v>
      </c>
      <c r="P19" s="189">
        <v>503721.56</v>
      </c>
      <c r="Q19" s="87">
        <v>66110</v>
      </c>
      <c r="R19" s="259">
        <v>7.99</v>
      </c>
      <c r="S19" s="259">
        <v>528218.9</v>
      </c>
      <c r="T19" s="20">
        <v>63996</v>
      </c>
      <c r="U19" s="198">
        <v>7.42</v>
      </c>
      <c r="V19" s="189">
        <v>511328.04</v>
      </c>
      <c r="W19" s="86">
        <v>66362</v>
      </c>
      <c r="X19" s="259">
        <v>8.35</v>
      </c>
      <c r="Y19" s="260">
        <v>554122.69999999995</v>
      </c>
      <c r="Z19" s="20">
        <v>66848</v>
      </c>
      <c r="AA19" s="198">
        <v>8.35</v>
      </c>
      <c r="AB19" s="189">
        <v>558180.80000000005</v>
      </c>
      <c r="AC19" s="85">
        <v>66347</v>
      </c>
      <c r="AD19" s="259">
        <v>8.35</v>
      </c>
      <c r="AE19" s="260">
        <v>553997.44999999995</v>
      </c>
      <c r="AF19" s="20">
        <v>70169</v>
      </c>
      <c r="AG19" s="198">
        <v>8.35</v>
      </c>
      <c r="AH19" s="189">
        <v>585911.15</v>
      </c>
      <c r="AI19" s="87">
        <v>68803</v>
      </c>
      <c r="AJ19" s="259">
        <v>8.35</v>
      </c>
      <c r="AK19" s="260">
        <v>574505.05000000005</v>
      </c>
      <c r="AL19" s="20">
        <v>23034</v>
      </c>
      <c r="AM19" s="198">
        <v>8.35</v>
      </c>
      <c r="AN19" s="189">
        <v>192333.9</v>
      </c>
      <c r="AO19" s="85">
        <v>16299</v>
      </c>
      <c r="AP19" s="259">
        <v>8.35</v>
      </c>
      <c r="AQ19" s="260">
        <v>136096.65</v>
      </c>
      <c r="AR19" s="20">
        <v>32500</v>
      </c>
      <c r="AS19" s="198">
        <v>8.35</v>
      </c>
      <c r="AT19" s="189">
        <f t="shared" si="4"/>
        <v>271375</v>
      </c>
      <c r="AU19" s="85">
        <v>315249</v>
      </c>
      <c r="AV19" s="264">
        <v>0.36</v>
      </c>
      <c r="AW19" s="260">
        <v>113489.64</v>
      </c>
      <c r="AX19" s="20">
        <f t="shared" si="5"/>
        <v>788759</v>
      </c>
      <c r="AY19" s="189">
        <f t="shared" si="6"/>
        <v>6563404.370000001</v>
      </c>
    </row>
    <row r="20" spans="1:51" x14ac:dyDescent="0.25">
      <c r="A20" s="84" t="s">
        <v>15</v>
      </c>
      <c r="B20" s="7">
        <v>59240</v>
      </c>
      <c r="C20" s="198">
        <v>2.41</v>
      </c>
      <c r="D20" s="199">
        <v>142768.4</v>
      </c>
      <c r="E20" s="85">
        <v>4127</v>
      </c>
      <c r="F20" s="259">
        <v>2.41</v>
      </c>
      <c r="G20" s="260">
        <v>9946.07</v>
      </c>
      <c r="H20" s="20">
        <v>57875</v>
      </c>
      <c r="I20" s="198">
        <v>2.41</v>
      </c>
      <c r="J20" s="189">
        <v>139478.75</v>
      </c>
      <c r="K20" s="86">
        <v>64535</v>
      </c>
      <c r="L20" s="259">
        <v>2.41</v>
      </c>
      <c r="M20" s="259">
        <v>155529.35</v>
      </c>
      <c r="N20" s="20">
        <v>63278</v>
      </c>
      <c r="O20" s="198">
        <v>2.41</v>
      </c>
      <c r="P20" s="189">
        <v>152499.98000000001</v>
      </c>
      <c r="Q20" s="87">
        <v>66318</v>
      </c>
      <c r="R20" s="259">
        <v>2.41</v>
      </c>
      <c r="S20" s="259">
        <v>159826.38</v>
      </c>
      <c r="T20" s="20">
        <v>64179</v>
      </c>
      <c r="U20" s="198">
        <v>2.0699999999999998</v>
      </c>
      <c r="V20" s="189">
        <v>154671.39000000001</v>
      </c>
      <c r="W20" s="86">
        <v>66583</v>
      </c>
      <c r="X20" s="259">
        <v>2.5099999999999998</v>
      </c>
      <c r="Y20" s="260">
        <v>167123.32999999999</v>
      </c>
      <c r="Z20" s="20">
        <v>67074</v>
      </c>
      <c r="AA20" s="198">
        <v>2.5099999999999998</v>
      </c>
      <c r="AB20" s="189">
        <v>168355.74</v>
      </c>
      <c r="AC20" s="85">
        <v>66575</v>
      </c>
      <c r="AD20" s="259">
        <v>2.5099999999999998</v>
      </c>
      <c r="AE20" s="260">
        <v>167103.25</v>
      </c>
      <c r="AF20" s="20">
        <v>70446</v>
      </c>
      <c r="AG20" s="198">
        <v>2.5099999999999998</v>
      </c>
      <c r="AH20" s="189">
        <v>176819.46</v>
      </c>
      <c r="AI20" s="87">
        <v>69055</v>
      </c>
      <c r="AJ20" s="259">
        <v>2.5099999999999998</v>
      </c>
      <c r="AK20" s="260">
        <v>173328.05</v>
      </c>
      <c r="AL20" s="20">
        <v>23100</v>
      </c>
      <c r="AM20" s="198">
        <v>2.5099999999999998</v>
      </c>
      <c r="AN20" s="189">
        <v>57981</v>
      </c>
      <c r="AO20" s="85">
        <v>16356</v>
      </c>
      <c r="AP20" s="259">
        <v>2.5099999999999998</v>
      </c>
      <c r="AQ20" s="260">
        <v>41053.56</v>
      </c>
      <c r="AR20" s="20">
        <v>32574</v>
      </c>
      <c r="AS20" s="198">
        <v>2.5099999999999998</v>
      </c>
      <c r="AT20" s="189">
        <f t="shared" si="4"/>
        <v>81760.739999999991</v>
      </c>
      <c r="AU20" s="85">
        <v>316185</v>
      </c>
      <c r="AV20" s="264">
        <v>0.11</v>
      </c>
      <c r="AW20" s="260">
        <v>34780.35</v>
      </c>
      <c r="AX20" s="20">
        <f t="shared" si="5"/>
        <v>791315</v>
      </c>
      <c r="AY20" s="189">
        <f t="shared" si="6"/>
        <v>1983025.8</v>
      </c>
    </row>
    <row r="21" spans="1:51" x14ac:dyDescent="0.25">
      <c r="A21" s="84" t="s">
        <v>30</v>
      </c>
      <c r="B21" s="7">
        <v>0</v>
      </c>
      <c r="C21" s="199">
        <v>0</v>
      </c>
      <c r="D21" s="199">
        <v>0</v>
      </c>
      <c r="E21" s="85">
        <v>0</v>
      </c>
      <c r="F21" s="259">
        <v>0</v>
      </c>
      <c r="G21" s="260">
        <v>0</v>
      </c>
      <c r="H21" s="20">
        <v>0</v>
      </c>
      <c r="I21" s="199">
        <v>0</v>
      </c>
      <c r="J21" s="189">
        <v>0</v>
      </c>
      <c r="K21" s="86">
        <v>0</v>
      </c>
      <c r="L21" s="259">
        <v>0</v>
      </c>
      <c r="M21" s="259">
        <v>0</v>
      </c>
      <c r="N21" s="20">
        <v>0</v>
      </c>
      <c r="O21" s="199">
        <v>0</v>
      </c>
      <c r="P21" s="189">
        <v>0</v>
      </c>
      <c r="Q21" s="87">
        <v>0</v>
      </c>
      <c r="R21" s="259">
        <v>0</v>
      </c>
      <c r="S21" s="259">
        <v>0</v>
      </c>
      <c r="T21" s="20">
        <v>0</v>
      </c>
      <c r="U21" s="198">
        <v>0</v>
      </c>
      <c r="V21" s="189">
        <v>0</v>
      </c>
      <c r="W21" s="86">
        <v>0</v>
      </c>
      <c r="X21" s="259">
        <v>0</v>
      </c>
      <c r="Y21" s="260">
        <v>0</v>
      </c>
      <c r="Z21" s="20">
        <v>0</v>
      </c>
      <c r="AA21" s="198">
        <v>0</v>
      </c>
      <c r="AB21" s="189">
        <v>0</v>
      </c>
      <c r="AC21" s="85">
        <v>0</v>
      </c>
      <c r="AD21" s="259">
        <v>0</v>
      </c>
      <c r="AE21" s="260">
        <v>0</v>
      </c>
      <c r="AF21" s="20">
        <v>0</v>
      </c>
      <c r="AG21" s="198">
        <v>0</v>
      </c>
      <c r="AH21" s="189">
        <v>0</v>
      </c>
      <c r="AI21" s="87">
        <v>0</v>
      </c>
      <c r="AJ21" s="259">
        <v>0</v>
      </c>
      <c r="AK21" s="260">
        <v>0</v>
      </c>
      <c r="AL21" s="20">
        <v>0</v>
      </c>
      <c r="AM21" s="198">
        <v>0</v>
      </c>
      <c r="AN21" s="189">
        <v>0</v>
      </c>
      <c r="AO21" s="85">
        <v>0</v>
      </c>
      <c r="AP21" s="259">
        <v>0</v>
      </c>
      <c r="AQ21" s="260">
        <v>0</v>
      </c>
      <c r="AR21" s="20">
        <v>0</v>
      </c>
      <c r="AS21" s="198">
        <v>0</v>
      </c>
      <c r="AT21" s="189">
        <v>0</v>
      </c>
      <c r="AU21" s="85">
        <v>0</v>
      </c>
      <c r="AV21" s="264">
        <v>0</v>
      </c>
      <c r="AW21" s="260">
        <v>0</v>
      </c>
      <c r="AX21" s="20">
        <f t="shared" si="5"/>
        <v>0</v>
      </c>
      <c r="AY21" s="189">
        <f t="shared" si="6"/>
        <v>0</v>
      </c>
    </row>
    <row r="22" spans="1:51" x14ac:dyDescent="0.25">
      <c r="A22" s="84" t="s">
        <v>11</v>
      </c>
      <c r="B22" s="3">
        <f t="shared" ref="B22:AK22" si="7">SUM(B17:B21)</f>
        <v>238521</v>
      </c>
      <c r="C22" s="212">
        <f t="shared" si="7"/>
        <v>21.419999999999998</v>
      </c>
      <c r="D22" s="200">
        <f t="shared" si="7"/>
        <v>1276117.8899999999</v>
      </c>
      <c r="E22" s="85">
        <f t="shared" si="7"/>
        <v>16627</v>
      </c>
      <c r="F22" s="260">
        <f t="shared" si="7"/>
        <v>21.419999999999998</v>
      </c>
      <c r="G22" s="260">
        <f t="shared" si="7"/>
        <v>88980.200000000012</v>
      </c>
      <c r="H22" s="20">
        <f t="shared" si="7"/>
        <v>233120</v>
      </c>
      <c r="I22" s="212">
        <f t="shared" si="7"/>
        <v>21.419999999999998</v>
      </c>
      <c r="J22" s="189">
        <f t="shared" si="7"/>
        <v>1247508.95</v>
      </c>
      <c r="K22" s="85">
        <f t="shared" si="7"/>
        <v>259777</v>
      </c>
      <c r="L22" s="260">
        <f t="shared" si="7"/>
        <v>21.419999999999998</v>
      </c>
      <c r="M22" s="260">
        <f t="shared" si="7"/>
        <v>1390391.9000000001</v>
      </c>
      <c r="N22" s="20">
        <f t="shared" si="7"/>
        <v>254211</v>
      </c>
      <c r="O22" s="212">
        <f t="shared" si="7"/>
        <v>21.419999999999998</v>
      </c>
      <c r="P22" s="189">
        <f t="shared" si="7"/>
        <v>1361011.6199999999</v>
      </c>
      <c r="Q22" s="85">
        <f t="shared" si="7"/>
        <v>267233</v>
      </c>
      <c r="R22" s="260">
        <f t="shared" si="7"/>
        <v>21.419999999999998</v>
      </c>
      <c r="S22" s="260">
        <f t="shared" si="7"/>
        <v>1429957.6800000002</v>
      </c>
      <c r="T22" s="20">
        <f t="shared" si="7"/>
        <v>258762</v>
      </c>
      <c r="U22" s="189">
        <f t="shared" si="7"/>
        <v>20.92</v>
      </c>
      <c r="V22" s="189">
        <f t="shared" si="7"/>
        <v>1384687.63</v>
      </c>
      <c r="W22" s="85">
        <f t="shared" si="7"/>
        <v>268496</v>
      </c>
      <c r="X22" s="260">
        <f t="shared" si="7"/>
        <v>22.379999999999995</v>
      </c>
      <c r="Y22" s="260">
        <f t="shared" si="7"/>
        <v>1501028.19</v>
      </c>
      <c r="Z22" s="20">
        <f t="shared" si="7"/>
        <v>270214</v>
      </c>
      <c r="AA22" s="189">
        <f t="shared" si="7"/>
        <v>22.379999999999995</v>
      </c>
      <c r="AB22" s="189">
        <f t="shared" si="7"/>
        <v>1510678.62</v>
      </c>
      <c r="AC22" s="85">
        <f t="shared" si="7"/>
        <v>268228</v>
      </c>
      <c r="AD22" s="260">
        <f t="shared" si="7"/>
        <v>22.379999999999995</v>
      </c>
      <c r="AE22" s="260">
        <f t="shared" si="7"/>
        <v>1499533.8199999998</v>
      </c>
      <c r="AF22" s="20">
        <f t="shared" si="7"/>
        <v>283557</v>
      </c>
      <c r="AG22" s="189">
        <f t="shared" si="7"/>
        <v>22.379999999999995</v>
      </c>
      <c r="AH22" s="189">
        <f t="shared" si="7"/>
        <v>1585005.01</v>
      </c>
      <c r="AI22" s="85">
        <f t="shared" si="7"/>
        <v>277627</v>
      </c>
      <c r="AJ22" s="260">
        <f t="shared" si="7"/>
        <v>22.379999999999995</v>
      </c>
      <c r="AK22" s="260">
        <f t="shared" si="7"/>
        <v>1551958.3</v>
      </c>
      <c r="AL22" s="20">
        <f t="shared" ref="AL22:AQ22" si="8">SUM(AL17:AL21)</f>
        <v>93123</v>
      </c>
      <c r="AM22" s="189">
        <f t="shared" si="8"/>
        <v>22.379999999999995</v>
      </c>
      <c r="AN22" s="189">
        <f t="shared" si="8"/>
        <v>520637.05999999994</v>
      </c>
      <c r="AO22" s="85">
        <f t="shared" si="8"/>
        <v>65851</v>
      </c>
      <c r="AP22" s="260">
        <f t="shared" si="8"/>
        <v>22.379999999999995</v>
      </c>
      <c r="AQ22" s="260">
        <f t="shared" si="8"/>
        <v>368140.13</v>
      </c>
      <c r="AR22" s="20">
        <f t="shared" ref="AR22:AX22" si="9">SUM(AR17:AR21)</f>
        <v>130638</v>
      </c>
      <c r="AS22" s="189">
        <f t="shared" si="9"/>
        <v>22.379999999999995</v>
      </c>
      <c r="AT22" s="189">
        <f t="shared" si="9"/>
        <v>729783.9</v>
      </c>
      <c r="AU22" s="85">
        <f t="shared" si="9"/>
        <v>1273103</v>
      </c>
      <c r="AV22" s="260">
        <f t="shared" si="9"/>
        <v>0.97</v>
      </c>
      <c r="AW22" s="260">
        <f t="shared" si="9"/>
        <v>308554.76999999996</v>
      </c>
      <c r="AX22" s="20">
        <f t="shared" si="9"/>
        <v>3185985</v>
      </c>
      <c r="AY22" s="189">
        <f>SUM(AY17:AY20)</f>
        <v>17753975.670000002</v>
      </c>
    </row>
    <row r="23" spans="1:51" s="191" customFormat="1" x14ac:dyDescent="0.25">
      <c r="A23" s="271" t="s">
        <v>35</v>
      </c>
      <c r="B23" s="383">
        <v>16365.87</v>
      </c>
      <c r="C23" s="384"/>
      <c r="D23" s="385"/>
      <c r="E23" s="515">
        <v>0</v>
      </c>
      <c r="F23" s="516"/>
      <c r="G23" s="517"/>
      <c r="H23" s="353">
        <v>16427.47</v>
      </c>
      <c r="I23" s="354"/>
      <c r="J23" s="355"/>
      <c r="K23" s="515">
        <v>27420.639999999999</v>
      </c>
      <c r="L23" s="516"/>
      <c r="M23" s="517"/>
      <c r="N23" s="353">
        <v>28001.45</v>
      </c>
      <c r="O23" s="354"/>
      <c r="P23" s="355"/>
      <c r="Q23" s="538">
        <v>26455.27</v>
      </c>
      <c r="R23" s="539"/>
      <c r="S23" s="540"/>
      <c r="T23" s="485">
        <v>17013.27</v>
      </c>
      <c r="U23" s="486"/>
      <c r="V23" s="487"/>
      <c r="W23" s="515">
        <v>22646.2</v>
      </c>
      <c r="X23" s="516"/>
      <c r="Y23" s="517"/>
      <c r="Z23" s="353">
        <v>29901.22</v>
      </c>
      <c r="AA23" s="354"/>
      <c r="AB23" s="355"/>
      <c r="AC23" s="515">
        <v>28065.16</v>
      </c>
      <c r="AD23" s="516"/>
      <c r="AE23" s="517"/>
      <c r="AF23" s="353">
        <v>30354.560000000001</v>
      </c>
      <c r="AG23" s="354"/>
      <c r="AH23" s="355"/>
      <c r="AI23" s="515">
        <v>38408.019999999997</v>
      </c>
      <c r="AJ23" s="516"/>
      <c r="AK23" s="517"/>
      <c r="AL23" s="353"/>
      <c r="AM23" s="354"/>
      <c r="AN23" s="355"/>
      <c r="AO23" s="515"/>
      <c r="AP23" s="516"/>
      <c r="AQ23" s="517"/>
      <c r="AR23" s="353">
        <v>23908.46</v>
      </c>
      <c r="AS23" s="354"/>
      <c r="AT23" s="355"/>
      <c r="AU23" s="515">
        <v>6582.08</v>
      </c>
      <c r="AV23" s="516"/>
      <c r="AW23" s="517"/>
      <c r="AX23" s="353">
        <f>B23+E23+H23+K23+N23+Q23+T23+W23+Z23+AC23+AF23+AI23+AN23+AQ23+AU23</f>
        <v>287641.21000000002</v>
      </c>
      <c r="AY23" s="355"/>
    </row>
    <row r="24" spans="1:51" s="191" customFormat="1" x14ac:dyDescent="0.25">
      <c r="A24" s="271" t="s">
        <v>23</v>
      </c>
      <c r="B24" s="364">
        <f>D22-B23</f>
        <v>1259752.0199999998</v>
      </c>
      <c r="C24" s="365"/>
      <c r="D24" s="366"/>
      <c r="E24" s="515">
        <f>G22-E23</f>
        <v>88980.200000000012</v>
      </c>
      <c r="F24" s="516"/>
      <c r="G24" s="517"/>
      <c r="H24" s="353">
        <f>J22-H23</f>
        <v>1231081.48</v>
      </c>
      <c r="I24" s="354"/>
      <c r="J24" s="355"/>
      <c r="K24" s="515">
        <f>M22-K23</f>
        <v>1362971.2600000002</v>
      </c>
      <c r="L24" s="516"/>
      <c r="M24" s="517"/>
      <c r="N24" s="353">
        <f>P22-N23</f>
        <v>1333010.17</v>
      </c>
      <c r="O24" s="354"/>
      <c r="P24" s="355"/>
      <c r="Q24" s="515">
        <f>S22-Q23</f>
        <v>1403502.4100000001</v>
      </c>
      <c r="R24" s="516"/>
      <c r="S24" s="517"/>
      <c r="T24" s="353">
        <f>V22-T23</f>
        <v>1367674.3599999999</v>
      </c>
      <c r="U24" s="354"/>
      <c r="V24" s="355"/>
      <c r="W24" s="515">
        <f>Y22-W23</f>
        <v>1478381.99</v>
      </c>
      <c r="X24" s="516"/>
      <c r="Y24" s="517"/>
      <c r="Z24" s="353">
        <f>AB22-Z23</f>
        <v>1480777.4000000001</v>
      </c>
      <c r="AA24" s="354"/>
      <c r="AB24" s="355"/>
      <c r="AC24" s="515">
        <f>AE22-AC23</f>
        <v>1471468.66</v>
      </c>
      <c r="AD24" s="516"/>
      <c r="AE24" s="517"/>
      <c r="AF24" s="353">
        <f>AH22-AF23</f>
        <v>1554650.45</v>
      </c>
      <c r="AG24" s="354"/>
      <c r="AH24" s="355"/>
      <c r="AI24" s="515">
        <f>AK22-AI23</f>
        <v>1513550.28</v>
      </c>
      <c r="AJ24" s="516"/>
      <c r="AK24" s="517"/>
      <c r="AL24" s="353">
        <f>AN22-AN23</f>
        <v>520637.05999999994</v>
      </c>
      <c r="AM24" s="354"/>
      <c r="AN24" s="355"/>
      <c r="AO24" s="515">
        <f>AQ22-AQ23</f>
        <v>368140.13</v>
      </c>
      <c r="AP24" s="516"/>
      <c r="AQ24" s="517"/>
      <c r="AR24" s="353">
        <f>AT22-AR23</f>
        <v>705875.44000000006</v>
      </c>
      <c r="AS24" s="354"/>
      <c r="AT24" s="355"/>
      <c r="AU24" s="515">
        <f>AW22-AU23</f>
        <v>301972.68999999994</v>
      </c>
      <c r="AV24" s="516"/>
      <c r="AW24" s="517"/>
      <c r="AX24" s="353">
        <f>AY22:AY22-AX23</f>
        <v>17466334.460000001</v>
      </c>
      <c r="AY24" s="355"/>
    </row>
    <row r="25" spans="1:51" x14ac:dyDescent="0.25">
      <c r="B25" s="190"/>
      <c r="AT25" s="235"/>
    </row>
    <row r="26" spans="1:51" x14ac:dyDescent="0.25">
      <c r="B26" s="190"/>
    </row>
    <row r="27" spans="1:51" ht="15.75" thickBot="1" x14ac:dyDescent="0.3">
      <c r="B27" s="190"/>
    </row>
    <row r="28" spans="1:51" ht="27" thickBot="1" x14ac:dyDescent="0.45">
      <c r="A28" s="386" t="s">
        <v>143</v>
      </c>
      <c r="B28" s="387"/>
      <c r="C28" s="387"/>
      <c r="D28" s="387"/>
      <c r="E28" s="387"/>
      <c r="F28" s="387"/>
      <c r="G28" s="387"/>
      <c r="H28" s="387"/>
      <c r="I28" s="387"/>
      <c r="J28" s="388"/>
      <c r="K28" s="386" t="s">
        <v>98</v>
      </c>
      <c r="L28" s="387"/>
      <c r="M28" s="387"/>
      <c r="N28" s="387"/>
      <c r="O28" s="387"/>
      <c r="P28" s="387"/>
      <c r="Q28" s="387"/>
      <c r="R28" s="387"/>
      <c r="S28" s="387"/>
      <c r="T28" s="387"/>
      <c r="U28" s="387"/>
      <c r="V28" s="388"/>
      <c r="W28" s="386" t="s">
        <v>98</v>
      </c>
      <c r="X28" s="387"/>
      <c r="Y28" s="387"/>
      <c r="Z28" s="387"/>
      <c r="AA28" s="387"/>
      <c r="AB28" s="387"/>
      <c r="AC28" s="387"/>
      <c r="AD28" s="387"/>
      <c r="AE28" s="387"/>
      <c r="AF28" s="387"/>
      <c r="AG28" s="387"/>
      <c r="AH28" s="388"/>
      <c r="AI28" s="386" t="s">
        <v>98</v>
      </c>
      <c r="AJ28" s="387"/>
      <c r="AK28" s="387"/>
      <c r="AL28" s="387"/>
      <c r="AM28" s="387"/>
      <c r="AN28" s="387"/>
      <c r="AO28" s="387"/>
      <c r="AP28" s="387"/>
      <c r="AQ28" s="387"/>
      <c r="AR28" s="387"/>
      <c r="AS28" s="387"/>
      <c r="AT28" s="387"/>
      <c r="AU28" s="387"/>
      <c r="AV28" s="388"/>
    </row>
    <row r="29" spans="1:51" ht="15.75" thickBot="1" x14ac:dyDescent="0.3">
      <c r="A29" s="168" t="s">
        <v>16</v>
      </c>
      <c r="B29" s="522">
        <v>46023</v>
      </c>
      <c r="C29" s="523"/>
      <c r="D29" s="524"/>
      <c r="E29" s="522">
        <v>46054</v>
      </c>
      <c r="F29" s="523"/>
      <c r="G29" s="524"/>
      <c r="H29" s="522">
        <v>46082</v>
      </c>
      <c r="I29" s="523"/>
      <c r="J29" s="524"/>
      <c r="K29" s="522">
        <v>46113</v>
      </c>
      <c r="L29" s="523"/>
      <c r="M29" s="524"/>
      <c r="N29" s="522">
        <v>46143</v>
      </c>
      <c r="O29" s="523"/>
      <c r="P29" s="524"/>
      <c r="Q29" s="522">
        <v>46174</v>
      </c>
      <c r="R29" s="523"/>
      <c r="S29" s="524"/>
      <c r="T29" s="522">
        <v>46204</v>
      </c>
      <c r="U29" s="523"/>
      <c r="V29" s="524"/>
      <c r="W29" s="522">
        <v>46235</v>
      </c>
      <c r="X29" s="523"/>
      <c r="Y29" s="524"/>
      <c r="Z29" s="522">
        <v>46266</v>
      </c>
      <c r="AA29" s="523"/>
      <c r="AB29" s="524"/>
      <c r="AC29" s="522">
        <v>46296</v>
      </c>
      <c r="AD29" s="523"/>
      <c r="AE29" s="524"/>
      <c r="AF29" s="522">
        <v>46327</v>
      </c>
      <c r="AG29" s="523"/>
      <c r="AH29" s="524"/>
      <c r="AI29" s="522">
        <v>46357</v>
      </c>
      <c r="AJ29" s="523"/>
      <c r="AK29" s="524"/>
      <c r="AL29" s="522" t="s">
        <v>153</v>
      </c>
      <c r="AM29" s="523"/>
      <c r="AN29" s="524"/>
      <c r="AO29" s="522" t="s">
        <v>154</v>
      </c>
      <c r="AP29" s="523"/>
      <c r="AQ29" s="524"/>
      <c r="AR29" s="528" t="s">
        <v>69</v>
      </c>
      <c r="AS29" s="529"/>
      <c r="AT29" s="530"/>
      <c r="AU29" s="528" t="s">
        <v>11</v>
      </c>
      <c r="AV29" s="531"/>
    </row>
    <row r="30" spans="1:51" x14ac:dyDescent="0.25">
      <c r="A30" s="149"/>
      <c r="B30" s="169" t="s">
        <v>17</v>
      </c>
      <c r="C30" s="255" t="s">
        <v>19</v>
      </c>
      <c r="D30" s="255" t="s">
        <v>20</v>
      </c>
      <c r="E30" s="169" t="s">
        <v>17</v>
      </c>
      <c r="F30" s="255" t="s">
        <v>19</v>
      </c>
      <c r="G30" s="255" t="s">
        <v>20</v>
      </c>
      <c r="H30" s="169" t="s">
        <v>17</v>
      </c>
      <c r="I30" s="255" t="s">
        <v>19</v>
      </c>
      <c r="J30" s="255" t="s">
        <v>20</v>
      </c>
      <c r="K30" s="169" t="s">
        <v>17</v>
      </c>
      <c r="L30" s="255" t="s">
        <v>19</v>
      </c>
      <c r="M30" s="255" t="s">
        <v>20</v>
      </c>
      <c r="N30" s="169" t="s">
        <v>17</v>
      </c>
      <c r="O30" s="255" t="s">
        <v>19</v>
      </c>
      <c r="P30" s="255" t="s">
        <v>20</v>
      </c>
      <c r="Q30" s="169" t="s">
        <v>17</v>
      </c>
      <c r="R30" s="255" t="s">
        <v>19</v>
      </c>
      <c r="S30" s="255" t="s">
        <v>20</v>
      </c>
      <c r="T30" s="169" t="s">
        <v>17</v>
      </c>
      <c r="U30" s="255" t="s">
        <v>19</v>
      </c>
      <c r="V30" s="255" t="s">
        <v>20</v>
      </c>
      <c r="W30" s="169" t="s">
        <v>17</v>
      </c>
      <c r="X30" s="255" t="s">
        <v>19</v>
      </c>
      <c r="Y30" s="255" t="s">
        <v>20</v>
      </c>
      <c r="Z30" s="169" t="s">
        <v>17</v>
      </c>
      <c r="AA30" s="255" t="s">
        <v>19</v>
      </c>
      <c r="AB30" s="255" t="s">
        <v>20</v>
      </c>
      <c r="AC30" s="169" t="s">
        <v>17</v>
      </c>
      <c r="AD30" s="255" t="s">
        <v>19</v>
      </c>
      <c r="AE30" s="255" t="s">
        <v>20</v>
      </c>
      <c r="AF30" s="169" t="s">
        <v>17</v>
      </c>
      <c r="AG30" s="255" t="s">
        <v>19</v>
      </c>
      <c r="AH30" s="255" t="s">
        <v>20</v>
      </c>
      <c r="AI30" s="169" t="s">
        <v>17</v>
      </c>
      <c r="AJ30" s="255" t="s">
        <v>19</v>
      </c>
      <c r="AK30" s="255" t="s">
        <v>20</v>
      </c>
      <c r="AL30" s="169" t="s">
        <v>17</v>
      </c>
      <c r="AM30" s="255" t="s">
        <v>19</v>
      </c>
      <c r="AN30" s="255" t="s">
        <v>20</v>
      </c>
      <c r="AO30" s="169" t="s">
        <v>17</v>
      </c>
      <c r="AP30" s="255" t="s">
        <v>19</v>
      </c>
      <c r="AQ30" s="255" t="s">
        <v>20</v>
      </c>
      <c r="AR30" s="169" t="s">
        <v>17</v>
      </c>
      <c r="AS30" s="255" t="s">
        <v>19</v>
      </c>
      <c r="AT30" s="255" t="s">
        <v>20</v>
      </c>
      <c r="AU30" s="169" t="s">
        <v>17</v>
      </c>
      <c r="AV30" s="268" t="s">
        <v>18</v>
      </c>
    </row>
    <row r="31" spans="1:51" x14ac:dyDescent="0.25">
      <c r="A31" s="170" t="s">
        <v>12</v>
      </c>
      <c r="B31" s="5">
        <v>74507</v>
      </c>
      <c r="C31" s="198">
        <v>2.8</v>
      </c>
      <c r="D31" s="199">
        <f>B31*C31</f>
        <v>208619.59999999998</v>
      </c>
      <c r="E31" s="171">
        <v>67883</v>
      </c>
      <c r="F31" s="261">
        <v>2.8</v>
      </c>
      <c r="G31" s="262">
        <f>E31*F31</f>
        <v>190072.4</v>
      </c>
      <c r="H31" s="20">
        <v>76482</v>
      </c>
      <c r="I31" s="198">
        <v>2.93</v>
      </c>
      <c r="J31" s="189">
        <f>H31*I31</f>
        <v>224092.26</v>
      </c>
      <c r="K31" s="172">
        <v>74392</v>
      </c>
      <c r="L31" s="261">
        <v>2.93</v>
      </c>
      <c r="M31" s="261">
        <f>K31*L31</f>
        <v>217968.56</v>
      </c>
      <c r="N31" s="20"/>
      <c r="O31" s="198">
        <v>2.93</v>
      </c>
      <c r="P31" s="189"/>
      <c r="Q31" s="171"/>
      <c r="R31" s="261">
        <v>2.93</v>
      </c>
      <c r="S31" s="261"/>
      <c r="T31" s="20"/>
      <c r="U31" s="198">
        <v>2.93</v>
      </c>
      <c r="V31" s="189"/>
      <c r="W31" s="172"/>
      <c r="X31" s="261">
        <v>2.93</v>
      </c>
      <c r="Y31" s="262"/>
      <c r="Z31" s="20"/>
      <c r="AA31" s="198">
        <v>2.93</v>
      </c>
      <c r="AB31" s="189"/>
      <c r="AC31" s="171"/>
      <c r="AD31" s="261">
        <v>2.93</v>
      </c>
      <c r="AE31" s="262"/>
      <c r="AF31" s="20"/>
      <c r="AG31" s="198">
        <v>2.93</v>
      </c>
      <c r="AH31" s="189"/>
      <c r="AI31" s="171"/>
      <c r="AJ31" s="261">
        <v>2.93</v>
      </c>
      <c r="AK31" s="265"/>
      <c r="AL31" s="335">
        <v>4806</v>
      </c>
      <c r="AM31" s="336">
        <v>0.12</v>
      </c>
      <c r="AN31" s="337">
        <f>AM31*AL31</f>
        <v>576.72</v>
      </c>
      <c r="AO31" s="338">
        <v>67833</v>
      </c>
      <c r="AP31" s="339">
        <v>0.12</v>
      </c>
      <c r="AQ31" s="340">
        <f>AO31*AP31</f>
        <v>8139.96</v>
      </c>
      <c r="AR31" s="20"/>
      <c r="AS31" s="222"/>
      <c r="AT31" s="189"/>
      <c r="AU31" s="171">
        <f>B31+E31+H31+K31+N31+Q31+T31+W31+Z31+AC31+AF31+AI31+AL31+AO31</f>
        <v>365903</v>
      </c>
      <c r="AV31" s="262">
        <f>D31+G31+J31+M31+P31+S31+V31+Y31+AB31+AE31+AH31+AK31+AN31+AQ31+AT31</f>
        <v>849469.5</v>
      </c>
    </row>
    <row r="32" spans="1:51" x14ac:dyDescent="0.25">
      <c r="A32" s="170" t="s">
        <v>13</v>
      </c>
      <c r="B32" s="5">
        <v>74197</v>
      </c>
      <c r="C32" s="198">
        <v>8.7200000000000006</v>
      </c>
      <c r="D32" s="199">
        <f t="shared" ref="D32:D34" si="10">B32*C32</f>
        <v>646997.84000000008</v>
      </c>
      <c r="E32" s="171">
        <v>67660</v>
      </c>
      <c r="F32" s="261">
        <v>8.7200000000000006</v>
      </c>
      <c r="G32" s="262">
        <f t="shared" ref="G32:G34" si="11">E32*F32</f>
        <v>589995.20000000007</v>
      </c>
      <c r="H32" s="20">
        <v>76172</v>
      </c>
      <c r="I32" s="198">
        <v>9.11</v>
      </c>
      <c r="J32" s="189">
        <f t="shared" ref="J32:J34" si="12">H32*I32</f>
        <v>693926.91999999993</v>
      </c>
      <c r="K32" s="172">
        <v>74100</v>
      </c>
      <c r="L32" s="261">
        <v>9.11</v>
      </c>
      <c r="M32" s="261">
        <f t="shared" ref="M32:M34" si="13">K32*L32</f>
        <v>675051</v>
      </c>
      <c r="N32" s="20"/>
      <c r="O32" s="198">
        <v>9.11</v>
      </c>
      <c r="P32" s="189"/>
      <c r="Q32" s="173"/>
      <c r="R32" s="261">
        <v>9.11</v>
      </c>
      <c r="S32" s="261"/>
      <c r="T32" s="20"/>
      <c r="U32" s="198">
        <v>9.11</v>
      </c>
      <c r="V32" s="196"/>
      <c r="W32" s="172"/>
      <c r="X32" s="261">
        <v>9.11</v>
      </c>
      <c r="Y32" s="262"/>
      <c r="Z32" s="20"/>
      <c r="AA32" s="198">
        <v>9.11</v>
      </c>
      <c r="AB32" s="189"/>
      <c r="AC32" s="171"/>
      <c r="AD32" s="261">
        <v>9.11</v>
      </c>
      <c r="AE32" s="262"/>
      <c r="AF32" s="20"/>
      <c r="AG32" s="198">
        <v>9.11</v>
      </c>
      <c r="AH32" s="189"/>
      <c r="AI32" s="171"/>
      <c r="AJ32" s="261">
        <v>9.11</v>
      </c>
      <c r="AK32" s="262"/>
      <c r="AL32" s="335">
        <v>4786</v>
      </c>
      <c r="AM32" s="337">
        <v>0.37</v>
      </c>
      <c r="AN32" s="337">
        <f t="shared" ref="AN32:AN35" si="14">AM32*AL32</f>
        <v>1770.82</v>
      </c>
      <c r="AO32" s="338">
        <v>67660</v>
      </c>
      <c r="AP32" s="340">
        <v>0.37</v>
      </c>
      <c r="AQ32" s="340">
        <f t="shared" ref="AQ32:AQ35" si="15">AO32*AP32</f>
        <v>25034.2</v>
      </c>
      <c r="AR32" s="20"/>
      <c r="AS32" s="222"/>
      <c r="AT32" s="189"/>
      <c r="AU32" s="171">
        <f t="shared" ref="AU32:AU35" si="16">B32+E32+H32+K32+N32+Q32+T32+W32+Z32+AC32+AF32+AI32+AL32+AO32</f>
        <v>364575</v>
      </c>
      <c r="AV32" s="262">
        <f t="shared" ref="AV32:AV35" si="17">D32+G32+J32+M32+P32+S32+V32+Y32+AB32+AE32+AH32+AK32+AN32+AQ32+AT32</f>
        <v>2632775.98</v>
      </c>
    </row>
    <row r="33" spans="1:48" x14ac:dyDescent="0.25">
      <c r="A33" s="170" t="s">
        <v>14</v>
      </c>
      <c r="B33" s="5">
        <v>73253</v>
      </c>
      <c r="C33" s="198">
        <v>8.35</v>
      </c>
      <c r="D33" s="199">
        <f t="shared" si="10"/>
        <v>611662.54999999993</v>
      </c>
      <c r="E33" s="171">
        <v>66909</v>
      </c>
      <c r="F33" s="261">
        <v>8.35</v>
      </c>
      <c r="G33" s="262">
        <f t="shared" si="11"/>
        <v>558690.15</v>
      </c>
      <c r="H33" s="20">
        <v>75202</v>
      </c>
      <c r="I33" s="198">
        <v>8.74</v>
      </c>
      <c r="J33" s="189">
        <f t="shared" si="12"/>
        <v>657265.48</v>
      </c>
      <c r="K33" s="172">
        <v>73204</v>
      </c>
      <c r="L33" s="261">
        <v>8.74</v>
      </c>
      <c r="M33" s="261">
        <f t="shared" si="13"/>
        <v>639802.96</v>
      </c>
      <c r="N33" s="20"/>
      <c r="O33" s="198">
        <v>8.74</v>
      </c>
      <c r="P33" s="189"/>
      <c r="Q33" s="173"/>
      <c r="R33" s="261">
        <v>8.74</v>
      </c>
      <c r="S33" s="261"/>
      <c r="T33" s="20"/>
      <c r="U33" s="198">
        <v>8.74</v>
      </c>
      <c r="V33" s="189"/>
      <c r="W33" s="172"/>
      <c r="X33" s="261">
        <v>8.74</v>
      </c>
      <c r="Y33" s="262"/>
      <c r="Z33" s="20"/>
      <c r="AA33" s="198">
        <v>8.74</v>
      </c>
      <c r="AB33" s="189"/>
      <c r="AC33" s="171"/>
      <c r="AD33" s="261">
        <v>8.74</v>
      </c>
      <c r="AE33" s="262"/>
      <c r="AF33" s="20"/>
      <c r="AG33" s="198">
        <v>8.74</v>
      </c>
      <c r="AH33" s="189"/>
      <c r="AI33" s="173"/>
      <c r="AJ33" s="261">
        <v>8.74</v>
      </c>
      <c r="AK33" s="262"/>
      <c r="AL33" s="335">
        <v>4726</v>
      </c>
      <c r="AM33" s="337">
        <v>0.36</v>
      </c>
      <c r="AN33" s="337">
        <f t="shared" si="14"/>
        <v>1701.36</v>
      </c>
      <c r="AO33" s="338">
        <v>66909</v>
      </c>
      <c r="AP33" s="340">
        <v>0.36</v>
      </c>
      <c r="AQ33" s="340">
        <f t="shared" si="15"/>
        <v>24087.239999999998</v>
      </c>
      <c r="AR33" s="20"/>
      <c r="AS33" s="222"/>
      <c r="AT33" s="189"/>
      <c r="AU33" s="171">
        <f t="shared" si="16"/>
        <v>360203</v>
      </c>
      <c r="AV33" s="262">
        <f t="shared" si="17"/>
        <v>2493209.7399999998</v>
      </c>
    </row>
    <row r="34" spans="1:48" x14ac:dyDescent="0.25">
      <c r="A34" s="170" t="s">
        <v>15</v>
      </c>
      <c r="B34" s="5">
        <v>73468</v>
      </c>
      <c r="C34" s="198">
        <v>2.5099999999999998</v>
      </c>
      <c r="D34" s="199">
        <f t="shared" si="10"/>
        <v>184404.68</v>
      </c>
      <c r="E34" s="171">
        <v>67012</v>
      </c>
      <c r="F34" s="261">
        <v>2.5099999999999998</v>
      </c>
      <c r="G34" s="262">
        <f t="shared" si="11"/>
        <v>168200.12</v>
      </c>
      <c r="H34" s="20">
        <v>75425</v>
      </c>
      <c r="I34" s="198">
        <v>2.64</v>
      </c>
      <c r="J34" s="189">
        <f t="shared" si="12"/>
        <v>199122</v>
      </c>
      <c r="K34" s="172">
        <v>73408</v>
      </c>
      <c r="L34" s="261">
        <v>2.64</v>
      </c>
      <c r="M34" s="261">
        <f t="shared" si="13"/>
        <v>193797.12</v>
      </c>
      <c r="N34" s="20"/>
      <c r="O34" s="198">
        <v>2.64</v>
      </c>
      <c r="P34" s="189"/>
      <c r="Q34" s="173"/>
      <c r="R34" s="261">
        <v>2.64</v>
      </c>
      <c r="S34" s="261"/>
      <c r="T34" s="20"/>
      <c r="U34" s="198">
        <v>2.64</v>
      </c>
      <c r="V34" s="189"/>
      <c r="W34" s="172"/>
      <c r="X34" s="261">
        <v>2.64</v>
      </c>
      <c r="Y34" s="262"/>
      <c r="Z34" s="20"/>
      <c r="AA34" s="198">
        <v>2.64</v>
      </c>
      <c r="AB34" s="189"/>
      <c r="AC34" s="171"/>
      <c r="AD34" s="261">
        <v>2.64</v>
      </c>
      <c r="AE34" s="262"/>
      <c r="AF34" s="20"/>
      <c r="AG34" s="198">
        <v>2.64</v>
      </c>
      <c r="AH34" s="189"/>
      <c r="AI34" s="173"/>
      <c r="AJ34" s="261">
        <v>2.64</v>
      </c>
      <c r="AK34" s="262"/>
      <c r="AL34" s="335">
        <v>4738</v>
      </c>
      <c r="AM34" s="337">
        <v>0.11</v>
      </c>
      <c r="AN34" s="337">
        <f t="shared" si="14"/>
        <v>521.17999999999995</v>
      </c>
      <c r="AO34" s="338">
        <v>67012</v>
      </c>
      <c r="AP34" s="340">
        <v>0.11</v>
      </c>
      <c r="AQ34" s="340">
        <f t="shared" si="15"/>
        <v>7371.32</v>
      </c>
      <c r="AR34" s="20"/>
      <c r="AS34" s="222"/>
      <c r="AT34" s="189"/>
      <c r="AU34" s="171">
        <f t="shared" si="16"/>
        <v>361063</v>
      </c>
      <c r="AV34" s="262">
        <f t="shared" si="17"/>
        <v>753416.42</v>
      </c>
    </row>
    <row r="35" spans="1:48" x14ac:dyDescent="0.25">
      <c r="A35" s="170" t="s">
        <v>30</v>
      </c>
      <c r="B35" s="7">
        <v>0</v>
      </c>
      <c r="C35" s="199">
        <v>0</v>
      </c>
      <c r="D35" s="199">
        <v>0</v>
      </c>
      <c r="E35" s="171">
        <v>0</v>
      </c>
      <c r="F35" s="261">
        <v>0</v>
      </c>
      <c r="G35" s="262">
        <v>0</v>
      </c>
      <c r="H35" s="20">
        <v>0</v>
      </c>
      <c r="I35" s="199">
        <v>0</v>
      </c>
      <c r="J35" s="189">
        <v>0</v>
      </c>
      <c r="K35" s="172">
        <v>0</v>
      </c>
      <c r="L35" s="261">
        <v>0</v>
      </c>
      <c r="M35" s="261">
        <f>K35*L35</f>
        <v>0</v>
      </c>
      <c r="N35" s="20"/>
      <c r="O35" s="199">
        <v>0</v>
      </c>
      <c r="P35" s="189"/>
      <c r="Q35" s="173"/>
      <c r="R35" s="261">
        <v>0</v>
      </c>
      <c r="S35" s="261"/>
      <c r="T35" s="20"/>
      <c r="U35" s="199">
        <v>0</v>
      </c>
      <c r="V35" s="189"/>
      <c r="W35" s="172"/>
      <c r="X35" s="261">
        <v>0</v>
      </c>
      <c r="Y35" s="262"/>
      <c r="Z35" s="20"/>
      <c r="AA35" s="199">
        <v>0</v>
      </c>
      <c r="AB35" s="189"/>
      <c r="AC35" s="171"/>
      <c r="AD35" s="261">
        <v>0</v>
      </c>
      <c r="AE35" s="262"/>
      <c r="AF35" s="20"/>
      <c r="AG35" s="199">
        <v>0</v>
      </c>
      <c r="AH35" s="189"/>
      <c r="AI35" s="173"/>
      <c r="AJ35" s="261">
        <v>0</v>
      </c>
      <c r="AK35" s="262"/>
      <c r="AL35" s="335">
        <v>0</v>
      </c>
      <c r="AM35" s="337">
        <v>0</v>
      </c>
      <c r="AN35" s="337">
        <f t="shared" si="14"/>
        <v>0</v>
      </c>
      <c r="AO35" s="338">
        <v>0</v>
      </c>
      <c r="AP35" s="340">
        <v>0</v>
      </c>
      <c r="AQ35" s="340">
        <f t="shared" si="15"/>
        <v>0</v>
      </c>
      <c r="AR35" s="20"/>
      <c r="AS35" s="222"/>
      <c r="AT35" s="189"/>
      <c r="AU35" s="171">
        <f t="shared" si="16"/>
        <v>0</v>
      </c>
      <c r="AV35" s="262">
        <f t="shared" si="17"/>
        <v>0</v>
      </c>
    </row>
    <row r="36" spans="1:48" x14ac:dyDescent="0.25">
      <c r="A36" s="170" t="s">
        <v>11</v>
      </c>
      <c r="B36" s="3">
        <f t="shared" ref="B36:AU36" si="18">SUM(B31:B35)</f>
        <v>295425</v>
      </c>
      <c r="C36" s="212">
        <f t="shared" si="18"/>
        <v>22.379999999999995</v>
      </c>
      <c r="D36" s="200">
        <f t="shared" si="18"/>
        <v>1651684.67</v>
      </c>
      <c r="E36" s="171">
        <f t="shared" si="18"/>
        <v>269464</v>
      </c>
      <c r="F36" s="262">
        <f t="shared" si="18"/>
        <v>22.379999999999995</v>
      </c>
      <c r="G36" s="262">
        <f t="shared" si="18"/>
        <v>1506957.87</v>
      </c>
      <c r="H36" s="20">
        <f t="shared" si="18"/>
        <v>303281</v>
      </c>
      <c r="I36" s="212">
        <f t="shared" si="18"/>
        <v>23.42</v>
      </c>
      <c r="J36" s="189">
        <f t="shared" si="18"/>
        <v>1774406.66</v>
      </c>
      <c r="K36" s="171">
        <f t="shared" si="18"/>
        <v>295104</v>
      </c>
      <c r="L36" s="262">
        <f t="shared" si="18"/>
        <v>23.42</v>
      </c>
      <c r="M36" s="262">
        <f t="shared" si="18"/>
        <v>1726619.6400000001</v>
      </c>
      <c r="N36" s="20">
        <f t="shared" si="18"/>
        <v>0</v>
      </c>
      <c r="O36" s="212">
        <f t="shared" si="18"/>
        <v>23.42</v>
      </c>
      <c r="P36" s="189">
        <f t="shared" si="18"/>
        <v>0</v>
      </c>
      <c r="Q36" s="171">
        <f t="shared" si="18"/>
        <v>0</v>
      </c>
      <c r="R36" s="262">
        <f t="shared" si="18"/>
        <v>23.42</v>
      </c>
      <c r="S36" s="262">
        <f t="shared" si="18"/>
        <v>0</v>
      </c>
      <c r="T36" s="20">
        <f t="shared" si="18"/>
        <v>0</v>
      </c>
      <c r="U36" s="189">
        <f t="shared" si="18"/>
        <v>23.42</v>
      </c>
      <c r="V36" s="189">
        <f t="shared" si="18"/>
        <v>0</v>
      </c>
      <c r="W36" s="171">
        <f t="shared" si="18"/>
        <v>0</v>
      </c>
      <c r="X36" s="262">
        <f t="shared" si="18"/>
        <v>23.42</v>
      </c>
      <c r="Y36" s="262">
        <f t="shared" si="18"/>
        <v>0</v>
      </c>
      <c r="Z36" s="20">
        <f t="shared" si="18"/>
        <v>0</v>
      </c>
      <c r="AA36" s="189">
        <f t="shared" si="18"/>
        <v>23.42</v>
      </c>
      <c r="AB36" s="189">
        <f t="shared" si="18"/>
        <v>0</v>
      </c>
      <c r="AC36" s="171">
        <f t="shared" si="18"/>
        <v>0</v>
      </c>
      <c r="AD36" s="262">
        <f t="shared" si="18"/>
        <v>23.42</v>
      </c>
      <c r="AE36" s="262">
        <f t="shared" si="18"/>
        <v>0</v>
      </c>
      <c r="AF36" s="20">
        <f t="shared" si="18"/>
        <v>0</v>
      </c>
      <c r="AG36" s="189">
        <f t="shared" si="18"/>
        <v>23.42</v>
      </c>
      <c r="AH36" s="189">
        <f t="shared" si="18"/>
        <v>0</v>
      </c>
      <c r="AI36" s="171">
        <f t="shared" si="18"/>
        <v>0</v>
      </c>
      <c r="AJ36" s="262">
        <f t="shared" si="18"/>
        <v>23.42</v>
      </c>
      <c r="AK36" s="262">
        <f t="shared" si="18"/>
        <v>0</v>
      </c>
      <c r="AL36" s="335">
        <f>SUM(AL31:AL35)</f>
        <v>19056</v>
      </c>
      <c r="AM36" s="337">
        <f>SUM(AM31:AM35)</f>
        <v>0.96</v>
      </c>
      <c r="AN36" s="337">
        <f>SUM(AN31:AN35)</f>
        <v>4570.08</v>
      </c>
      <c r="AO36" s="338">
        <f t="shared" si="18"/>
        <v>269414</v>
      </c>
      <c r="AP36" s="340">
        <f t="shared" si="18"/>
        <v>0.96</v>
      </c>
      <c r="AQ36" s="340">
        <f t="shared" si="18"/>
        <v>64632.72</v>
      </c>
      <c r="AR36" s="20">
        <f t="shared" si="18"/>
        <v>0</v>
      </c>
      <c r="AS36" s="189">
        <f t="shared" si="18"/>
        <v>0</v>
      </c>
      <c r="AT36" s="189">
        <f t="shared" si="18"/>
        <v>0</v>
      </c>
      <c r="AU36" s="171">
        <f t="shared" si="18"/>
        <v>1451744</v>
      </c>
      <c r="AV36" s="262">
        <f>SUM(AV31:AV34)</f>
        <v>6728871.6399999997</v>
      </c>
    </row>
    <row r="37" spans="1:48" s="191" customFormat="1" x14ac:dyDescent="0.25">
      <c r="A37" s="270" t="s">
        <v>35</v>
      </c>
      <c r="B37" s="364">
        <v>10170.84</v>
      </c>
      <c r="C37" s="365"/>
      <c r="D37" s="366"/>
      <c r="E37" s="513">
        <v>6592.13</v>
      </c>
      <c r="F37" s="518"/>
      <c r="G37" s="514"/>
      <c r="H37" s="353">
        <v>18513.310000000001</v>
      </c>
      <c r="I37" s="354"/>
      <c r="J37" s="355"/>
      <c r="K37" s="262"/>
      <c r="L37" s="262"/>
      <c r="M37" s="262">
        <v>20933.740000000002</v>
      </c>
      <c r="N37" s="353"/>
      <c r="O37" s="354"/>
      <c r="P37" s="355"/>
      <c r="Q37" s="513"/>
      <c r="R37" s="518"/>
      <c r="S37" s="514"/>
      <c r="T37" s="353"/>
      <c r="U37" s="354"/>
      <c r="V37" s="355"/>
      <c r="W37" s="513"/>
      <c r="X37" s="518"/>
      <c r="Y37" s="514"/>
      <c r="Z37" s="353"/>
      <c r="AA37" s="354"/>
      <c r="AB37" s="355"/>
      <c r="AC37" s="513"/>
      <c r="AD37" s="518"/>
      <c r="AE37" s="514"/>
      <c r="AF37" s="353"/>
      <c r="AG37" s="354"/>
      <c r="AH37" s="355"/>
      <c r="AI37" s="513"/>
      <c r="AJ37" s="518"/>
      <c r="AK37" s="514"/>
      <c r="AL37" s="519">
        <v>0</v>
      </c>
      <c r="AM37" s="520"/>
      <c r="AN37" s="521"/>
      <c r="AO37" s="525">
        <v>0</v>
      </c>
      <c r="AP37" s="526"/>
      <c r="AQ37" s="527"/>
      <c r="AR37" s="353"/>
      <c r="AS37" s="354"/>
      <c r="AT37" s="355"/>
      <c r="AU37" s="513">
        <f>D37+G37+J37+M37+P37+S37+V37+Y37+AB37+AE37+AH37+AK37+AN37+AQ37+AT37</f>
        <v>20933.740000000002</v>
      </c>
      <c r="AV37" s="514"/>
    </row>
    <row r="38" spans="1:48" s="191" customFormat="1" x14ac:dyDescent="0.25">
      <c r="A38" s="270" t="s">
        <v>23</v>
      </c>
      <c r="B38" s="364">
        <f>D36-B37</f>
        <v>1641513.8299999998</v>
      </c>
      <c r="C38" s="365"/>
      <c r="D38" s="366"/>
      <c r="E38" s="513">
        <f>G36-E37</f>
        <v>1500365.7400000002</v>
      </c>
      <c r="F38" s="518"/>
      <c r="G38" s="514"/>
      <c r="H38" s="353">
        <f>J36-H37</f>
        <v>1755893.3499999999</v>
      </c>
      <c r="I38" s="354"/>
      <c r="J38" s="355"/>
      <c r="K38" s="513">
        <f>M36-M37</f>
        <v>1705685.9000000001</v>
      </c>
      <c r="L38" s="518"/>
      <c r="M38" s="514"/>
      <c r="N38" s="353">
        <f>P36-P37</f>
        <v>0</v>
      </c>
      <c r="O38" s="354"/>
      <c r="P38" s="355"/>
      <c r="Q38" s="513">
        <f>S36-S37</f>
        <v>0</v>
      </c>
      <c r="R38" s="518"/>
      <c r="S38" s="514"/>
      <c r="T38" s="353">
        <f>V36-V37</f>
        <v>0</v>
      </c>
      <c r="U38" s="354"/>
      <c r="V38" s="355"/>
      <c r="W38" s="513">
        <f>Y36-Y37</f>
        <v>0</v>
      </c>
      <c r="X38" s="518"/>
      <c r="Y38" s="514"/>
      <c r="Z38" s="353">
        <f>AB36-AB37</f>
        <v>0</v>
      </c>
      <c r="AA38" s="354"/>
      <c r="AB38" s="355"/>
      <c r="AC38" s="513">
        <f>AE36-AE37</f>
        <v>0</v>
      </c>
      <c r="AD38" s="518"/>
      <c r="AE38" s="514"/>
      <c r="AF38" s="353">
        <f>AH36-AH37</f>
        <v>0</v>
      </c>
      <c r="AG38" s="354"/>
      <c r="AH38" s="355"/>
      <c r="AI38" s="513">
        <f>AK36-AK37</f>
        <v>0</v>
      </c>
      <c r="AJ38" s="518"/>
      <c r="AK38" s="514"/>
      <c r="AL38" s="519">
        <f>AN36-AN37</f>
        <v>4570.08</v>
      </c>
      <c r="AM38" s="520"/>
      <c r="AN38" s="521"/>
      <c r="AO38" s="525">
        <f>AQ36-AQ37</f>
        <v>64632.72</v>
      </c>
      <c r="AP38" s="526"/>
      <c r="AQ38" s="527"/>
      <c r="AR38" s="353">
        <f>AT36-AT37</f>
        <v>0</v>
      </c>
      <c r="AS38" s="354"/>
      <c r="AT38" s="355"/>
      <c r="AU38" s="513">
        <f>AV36:AV36-AU37</f>
        <v>6707937.8999999994</v>
      </c>
      <c r="AV38" s="514"/>
    </row>
    <row r="41" spans="1:48" ht="30.75" customHeight="1" x14ac:dyDescent="0.25">
      <c r="B41" s="373" t="s">
        <v>99</v>
      </c>
      <c r="C41" s="373"/>
      <c r="D41" s="373"/>
    </row>
    <row r="42" spans="1:48" ht="60" x14ac:dyDescent="0.25">
      <c r="B42" s="174" t="s">
        <v>96</v>
      </c>
      <c r="C42" s="256" t="s">
        <v>95</v>
      </c>
      <c r="D42" s="206" t="s">
        <v>97</v>
      </c>
    </row>
    <row r="43" spans="1:48" x14ac:dyDescent="0.25">
      <c r="B43" s="16">
        <v>2024</v>
      </c>
      <c r="C43" s="200">
        <f>AU8</f>
        <v>2919575.5359999998</v>
      </c>
      <c r="D43" s="200">
        <f>AU10</f>
        <v>16075989.229999999</v>
      </c>
    </row>
    <row r="44" spans="1:48" x14ac:dyDescent="0.25">
      <c r="B44" s="16">
        <v>2025</v>
      </c>
      <c r="C44" s="200">
        <f>AX22</f>
        <v>3185985</v>
      </c>
      <c r="D44" s="200">
        <f>AX24</f>
        <v>17466334.460000001</v>
      </c>
    </row>
    <row r="45" spans="1:48" x14ac:dyDescent="0.25">
      <c r="B45" s="16">
        <v>2026</v>
      </c>
      <c r="C45" s="200">
        <f>AU36</f>
        <v>1451744</v>
      </c>
      <c r="D45" s="200">
        <f>AU38</f>
        <v>6707937.8999999994</v>
      </c>
    </row>
  </sheetData>
  <mergeCells count="158">
    <mergeCell ref="B10:D10"/>
    <mergeCell ref="E10:G10"/>
    <mergeCell ref="H10:J10"/>
    <mergeCell ref="K10:M10"/>
    <mergeCell ref="N10:P10"/>
    <mergeCell ref="AR15:AT15"/>
    <mergeCell ref="A14:J14"/>
    <mergeCell ref="AR2:AT2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Z9:AB9"/>
    <mergeCell ref="W9:Y9"/>
    <mergeCell ref="AR24:AT24"/>
    <mergeCell ref="AI14:AY14"/>
    <mergeCell ref="AI10:AK10"/>
    <mergeCell ref="AL10:AN10"/>
    <mergeCell ref="AO10:AQ10"/>
    <mergeCell ref="AR10:AT10"/>
    <mergeCell ref="Q10:S10"/>
    <mergeCell ref="T10:V10"/>
    <mergeCell ref="W10:Y10"/>
    <mergeCell ref="Z10:AB10"/>
    <mergeCell ref="AC10:AE10"/>
    <mergeCell ref="AF10:AH10"/>
    <mergeCell ref="K14:V14"/>
    <mergeCell ref="W14:AH14"/>
    <mergeCell ref="AX15:AY15"/>
    <mergeCell ref="AO15:AQ15"/>
    <mergeCell ref="AU15:AW15"/>
    <mergeCell ref="T15:V15"/>
    <mergeCell ref="W15:Y15"/>
    <mergeCell ref="Z15:AB15"/>
    <mergeCell ref="AR23:AT23"/>
    <mergeCell ref="AU23:AW23"/>
    <mergeCell ref="AO23:AQ23"/>
    <mergeCell ref="AL23:AN23"/>
    <mergeCell ref="E24:G24"/>
    <mergeCell ref="H24:J24"/>
    <mergeCell ref="K24:M24"/>
    <mergeCell ref="N24:P24"/>
    <mergeCell ref="Q24:S24"/>
    <mergeCell ref="B15:D15"/>
    <mergeCell ref="E15:G15"/>
    <mergeCell ref="H15:J15"/>
    <mergeCell ref="K15:M15"/>
    <mergeCell ref="N15:P15"/>
    <mergeCell ref="Q15:S15"/>
    <mergeCell ref="B23:D23"/>
    <mergeCell ref="E23:G23"/>
    <mergeCell ref="H23:J23"/>
    <mergeCell ref="K23:M23"/>
    <mergeCell ref="N23:P23"/>
    <mergeCell ref="Q23:S23"/>
    <mergeCell ref="B41:D41"/>
    <mergeCell ref="A1:J1"/>
    <mergeCell ref="K1:V1"/>
    <mergeCell ref="W1:AH1"/>
    <mergeCell ref="AI1:AV1"/>
    <mergeCell ref="T24:V24"/>
    <mergeCell ref="W24:Y24"/>
    <mergeCell ref="Z24:AB24"/>
    <mergeCell ref="AL15:AN15"/>
    <mergeCell ref="AL24:AN24"/>
    <mergeCell ref="AC15:AE15"/>
    <mergeCell ref="AF15:AH15"/>
    <mergeCell ref="AI15:AK15"/>
    <mergeCell ref="AC24:AE24"/>
    <mergeCell ref="AF24:AH24"/>
    <mergeCell ref="AI24:AK24"/>
    <mergeCell ref="AO24:AQ24"/>
    <mergeCell ref="AU24:AW24"/>
    <mergeCell ref="B24:D24"/>
    <mergeCell ref="A28:J28"/>
    <mergeCell ref="K28:V28"/>
    <mergeCell ref="W28:AH28"/>
    <mergeCell ref="AI28:AV28"/>
    <mergeCell ref="B29:D29"/>
    <mergeCell ref="AI38:AK38"/>
    <mergeCell ref="B37:D37"/>
    <mergeCell ref="E37:G37"/>
    <mergeCell ref="H37:J37"/>
    <mergeCell ref="N37:P37"/>
    <mergeCell ref="T37:V37"/>
    <mergeCell ref="Z37:AB37"/>
    <mergeCell ref="AF37:AH37"/>
    <mergeCell ref="E29:G29"/>
    <mergeCell ref="H29:J29"/>
    <mergeCell ref="K29:M29"/>
    <mergeCell ref="N29:P29"/>
    <mergeCell ref="H38:J38"/>
    <mergeCell ref="K38:M38"/>
    <mergeCell ref="N38:P38"/>
    <mergeCell ref="Q38:S38"/>
    <mergeCell ref="T38:V38"/>
    <mergeCell ref="W38:Y38"/>
    <mergeCell ref="Z38:AB38"/>
    <mergeCell ref="AC38:AE38"/>
    <mergeCell ref="AF38:AH38"/>
    <mergeCell ref="AX23:AY23"/>
    <mergeCell ref="AX24:AY24"/>
    <mergeCell ref="AU37:AV37"/>
    <mergeCell ref="AR38:AT38"/>
    <mergeCell ref="AR37:AT37"/>
    <mergeCell ref="AL37:AN37"/>
    <mergeCell ref="AL29:AN29"/>
    <mergeCell ref="Q37:S37"/>
    <mergeCell ref="W37:Y37"/>
    <mergeCell ref="AC37:AE37"/>
    <mergeCell ref="AI37:AK37"/>
    <mergeCell ref="AO37:AQ37"/>
    <mergeCell ref="AL38:AN38"/>
    <mergeCell ref="AO38:AQ38"/>
    <mergeCell ref="AF29:AH29"/>
    <mergeCell ref="AI29:AK29"/>
    <mergeCell ref="AO29:AQ29"/>
    <mergeCell ref="AR29:AT29"/>
    <mergeCell ref="Q29:S29"/>
    <mergeCell ref="T29:V29"/>
    <mergeCell ref="W29:Y29"/>
    <mergeCell ref="Z29:AB29"/>
    <mergeCell ref="AC29:AE29"/>
    <mergeCell ref="AU29:AV29"/>
    <mergeCell ref="T9:V9"/>
    <mergeCell ref="Q9:S9"/>
    <mergeCell ref="N9:P9"/>
    <mergeCell ref="K9:M9"/>
    <mergeCell ref="H9:J9"/>
    <mergeCell ref="E9:G9"/>
    <mergeCell ref="B9:D9"/>
    <mergeCell ref="AU38:AV38"/>
    <mergeCell ref="AU9:AV9"/>
    <mergeCell ref="AU10:AV10"/>
    <mergeCell ref="AR9:AT9"/>
    <mergeCell ref="AO9:AQ9"/>
    <mergeCell ref="AL9:AN9"/>
    <mergeCell ref="AI9:AK9"/>
    <mergeCell ref="AF9:AH9"/>
    <mergeCell ref="AC9:AE9"/>
    <mergeCell ref="T23:V23"/>
    <mergeCell ref="W23:Y23"/>
    <mergeCell ref="Z23:AB23"/>
    <mergeCell ref="AC23:AE23"/>
    <mergeCell ref="AF23:AH23"/>
    <mergeCell ref="AI23:AK23"/>
    <mergeCell ref="B38:D38"/>
    <mergeCell ref="E38:G3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4"/>
  <sheetViews>
    <sheetView topLeftCell="C4" workbookViewId="0">
      <selection activeCell="O31" sqref="O31"/>
    </sheetView>
  </sheetViews>
  <sheetFormatPr defaultRowHeight="15" x14ac:dyDescent="0.25"/>
  <cols>
    <col min="1" max="1" width="15.85546875" bestFit="1" customWidth="1"/>
    <col min="2" max="2" width="13.140625" bestFit="1" customWidth="1"/>
    <col min="3" max="3" width="16.5703125" style="191" bestFit="1" customWidth="1"/>
    <col min="4" max="4" width="14.42578125" style="191" bestFit="1" customWidth="1"/>
    <col min="5" max="5" width="13.140625" bestFit="1" customWidth="1"/>
    <col min="6" max="6" width="16.42578125" style="191" bestFit="1" customWidth="1"/>
    <col min="7" max="7" width="13.140625" style="191" bestFit="1" customWidth="1"/>
    <col min="8" max="8" width="13.140625" bestFit="1" customWidth="1"/>
    <col min="9" max="9" width="16.42578125" style="191" bestFit="1" customWidth="1"/>
    <col min="10" max="10" width="13.140625" style="191" bestFit="1" customWidth="1"/>
    <col min="11" max="11" width="13.140625" bestFit="1" customWidth="1"/>
    <col min="12" max="12" width="16.42578125" style="191" bestFit="1" customWidth="1"/>
    <col min="13" max="13" width="13.140625" style="191" bestFit="1" customWidth="1"/>
    <col min="14" max="14" width="13.140625" bestFit="1" customWidth="1"/>
    <col min="15" max="15" width="16.42578125" style="191" bestFit="1" customWidth="1"/>
    <col min="16" max="16" width="13.140625" style="191" bestFit="1" customWidth="1"/>
    <col min="17" max="17" width="13.140625" bestFit="1" customWidth="1"/>
    <col min="18" max="18" width="16.42578125" style="191" bestFit="1" customWidth="1"/>
    <col min="19" max="19" width="13.140625" style="191" bestFit="1" customWidth="1"/>
    <col min="20" max="20" width="13.140625" bestFit="1" customWidth="1"/>
    <col min="21" max="21" width="16.42578125" style="191" bestFit="1" customWidth="1"/>
    <col min="22" max="22" width="13.140625" style="191" bestFit="1" customWidth="1"/>
    <col min="23" max="23" width="13.140625" bestFit="1" customWidth="1"/>
    <col min="24" max="24" width="16.42578125" style="191" bestFit="1" customWidth="1"/>
    <col min="25" max="25" width="13.140625" style="191" bestFit="1" customWidth="1"/>
    <col min="26" max="26" width="13.140625" bestFit="1" customWidth="1"/>
    <col min="27" max="27" width="16.42578125" style="191" bestFit="1" customWidth="1"/>
    <col min="28" max="28" width="13.140625" style="191" bestFit="1" customWidth="1"/>
    <col min="29" max="29" width="13.140625" bestFit="1" customWidth="1"/>
    <col min="30" max="30" width="16.42578125" style="191" bestFit="1" customWidth="1"/>
    <col min="31" max="31" width="13.140625" style="191" bestFit="1" customWidth="1"/>
    <col min="32" max="32" width="13.140625" bestFit="1" customWidth="1"/>
    <col min="33" max="33" width="16.42578125" style="191" bestFit="1" customWidth="1"/>
    <col min="34" max="34" width="13.140625" style="191" bestFit="1" customWidth="1"/>
    <col min="35" max="35" width="13.140625" bestFit="1" customWidth="1"/>
    <col min="36" max="36" width="16.42578125" style="191" bestFit="1" customWidth="1"/>
    <col min="37" max="37" width="13.140625" style="191" bestFit="1" customWidth="1"/>
    <col min="38" max="38" width="15.5703125" customWidth="1"/>
    <col min="39" max="39" width="18.140625" style="191" customWidth="1"/>
    <col min="40" max="40" width="13.140625" style="191" customWidth="1"/>
    <col min="41" max="41" width="13.140625" bestFit="1" customWidth="1"/>
    <col min="42" max="42" width="18" style="191" customWidth="1"/>
    <col min="43" max="43" width="15.28515625" style="191" customWidth="1"/>
    <col min="44" max="44" width="15.28515625" customWidth="1"/>
    <col min="45" max="46" width="15.28515625" style="191" customWidth="1"/>
    <col min="47" max="47" width="13.140625" bestFit="1" customWidth="1"/>
    <col min="48" max="48" width="16.42578125" style="191" bestFit="1" customWidth="1"/>
    <col min="49" max="49" width="13.140625" style="191" bestFit="1" customWidth="1"/>
    <col min="50" max="50" width="13.140625" bestFit="1" customWidth="1"/>
    <col min="51" max="51" width="14.42578125" style="191" bestFit="1" customWidth="1"/>
  </cols>
  <sheetData>
    <row r="1" spans="1:51" ht="27" thickBot="1" x14ac:dyDescent="0.45">
      <c r="A1" s="386" t="s">
        <v>130</v>
      </c>
      <c r="B1" s="387"/>
      <c r="C1" s="387"/>
      <c r="D1" s="387"/>
      <c r="E1" s="387"/>
      <c r="F1" s="387"/>
      <c r="G1" s="387"/>
      <c r="H1" s="387"/>
      <c r="I1" s="387"/>
      <c r="J1" s="388"/>
      <c r="K1" s="386" t="s">
        <v>61</v>
      </c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8"/>
      <c r="W1" s="386" t="s">
        <v>61</v>
      </c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8"/>
      <c r="AI1" s="386" t="s">
        <v>61</v>
      </c>
      <c r="AJ1" s="387"/>
      <c r="AK1" s="387"/>
      <c r="AL1" s="387"/>
      <c r="AM1" s="387"/>
      <c r="AN1" s="387"/>
      <c r="AO1" s="387"/>
      <c r="AP1" s="387"/>
      <c r="AQ1" s="387"/>
      <c r="AR1" s="387"/>
      <c r="AS1" s="387"/>
      <c r="AT1" s="387"/>
      <c r="AU1" s="387"/>
      <c r="AV1" s="388"/>
    </row>
    <row r="2" spans="1:51" ht="15.75" thickBot="1" x14ac:dyDescent="0.3">
      <c r="A2" s="91" t="s">
        <v>16</v>
      </c>
      <c r="B2" s="578" t="s">
        <v>0</v>
      </c>
      <c r="C2" s="579"/>
      <c r="D2" s="580"/>
      <c r="E2" s="569" t="s">
        <v>1</v>
      </c>
      <c r="F2" s="570"/>
      <c r="G2" s="571"/>
      <c r="H2" s="569" t="s">
        <v>2</v>
      </c>
      <c r="I2" s="570"/>
      <c r="J2" s="571"/>
      <c r="K2" s="569" t="s">
        <v>3</v>
      </c>
      <c r="L2" s="570"/>
      <c r="M2" s="571"/>
      <c r="N2" s="569" t="s">
        <v>4</v>
      </c>
      <c r="O2" s="570"/>
      <c r="P2" s="571"/>
      <c r="Q2" s="569" t="s">
        <v>5</v>
      </c>
      <c r="R2" s="570"/>
      <c r="S2" s="571"/>
      <c r="T2" s="569" t="s">
        <v>6</v>
      </c>
      <c r="U2" s="570"/>
      <c r="V2" s="571"/>
      <c r="W2" s="569" t="s">
        <v>7</v>
      </c>
      <c r="X2" s="570"/>
      <c r="Y2" s="571"/>
      <c r="Z2" s="569" t="s">
        <v>8</v>
      </c>
      <c r="AA2" s="570"/>
      <c r="AB2" s="571"/>
      <c r="AC2" s="569" t="s">
        <v>9</v>
      </c>
      <c r="AD2" s="570"/>
      <c r="AE2" s="571"/>
      <c r="AF2" s="569" t="s">
        <v>10</v>
      </c>
      <c r="AG2" s="570"/>
      <c r="AH2" s="571"/>
      <c r="AI2" s="569" t="s">
        <v>24</v>
      </c>
      <c r="AJ2" s="570"/>
      <c r="AK2" s="570"/>
      <c r="AL2" s="569" t="s">
        <v>38</v>
      </c>
      <c r="AM2" s="570"/>
      <c r="AN2" s="570"/>
      <c r="AO2" s="569" t="s">
        <v>37</v>
      </c>
      <c r="AP2" s="570"/>
      <c r="AQ2" s="570"/>
      <c r="AR2" s="569" t="s">
        <v>36</v>
      </c>
      <c r="AS2" s="570"/>
      <c r="AT2" s="570"/>
      <c r="AU2" s="576" t="s">
        <v>11</v>
      </c>
      <c r="AV2" s="577"/>
    </row>
    <row r="3" spans="1:51" x14ac:dyDescent="0.25">
      <c r="A3" s="92"/>
      <c r="B3" s="80" t="s">
        <v>17</v>
      </c>
      <c r="C3" s="273" t="s">
        <v>19</v>
      </c>
      <c r="D3" s="273" t="s">
        <v>20</v>
      </c>
      <c r="E3" s="80" t="s">
        <v>17</v>
      </c>
      <c r="F3" s="273" t="s">
        <v>19</v>
      </c>
      <c r="G3" s="273" t="s">
        <v>20</v>
      </c>
      <c r="H3" s="80" t="s">
        <v>17</v>
      </c>
      <c r="I3" s="273" t="s">
        <v>19</v>
      </c>
      <c r="J3" s="273" t="s">
        <v>20</v>
      </c>
      <c r="K3" s="80" t="s">
        <v>17</v>
      </c>
      <c r="L3" s="273" t="s">
        <v>19</v>
      </c>
      <c r="M3" s="273" t="s">
        <v>20</v>
      </c>
      <c r="N3" s="80" t="s">
        <v>17</v>
      </c>
      <c r="O3" s="273" t="s">
        <v>19</v>
      </c>
      <c r="P3" s="273" t="s">
        <v>20</v>
      </c>
      <c r="Q3" s="80" t="s">
        <v>17</v>
      </c>
      <c r="R3" s="273" t="s">
        <v>19</v>
      </c>
      <c r="S3" s="273" t="s">
        <v>20</v>
      </c>
      <c r="T3" s="80" t="s">
        <v>17</v>
      </c>
      <c r="U3" s="273" t="s">
        <v>19</v>
      </c>
      <c r="V3" s="273" t="s">
        <v>20</v>
      </c>
      <c r="W3" s="80" t="s">
        <v>17</v>
      </c>
      <c r="X3" s="273" t="s">
        <v>19</v>
      </c>
      <c r="Y3" s="273" t="s">
        <v>20</v>
      </c>
      <c r="Z3" s="80" t="s">
        <v>17</v>
      </c>
      <c r="AA3" s="273" t="s">
        <v>19</v>
      </c>
      <c r="AB3" s="273" t="s">
        <v>20</v>
      </c>
      <c r="AC3" s="80" t="s">
        <v>17</v>
      </c>
      <c r="AD3" s="273" t="s">
        <v>19</v>
      </c>
      <c r="AE3" s="273" t="s">
        <v>20</v>
      </c>
      <c r="AF3" s="80" t="s">
        <v>17</v>
      </c>
      <c r="AG3" s="273" t="s">
        <v>19</v>
      </c>
      <c r="AH3" s="273" t="s">
        <v>20</v>
      </c>
      <c r="AI3" s="80" t="s">
        <v>17</v>
      </c>
      <c r="AJ3" s="273" t="s">
        <v>19</v>
      </c>
      <c r="AK3" s="273" t="s">
        <v>20</v>
      </c>
      <c r="AL3" s="80" t="s">
        <v>17</v>
      </c>
      <c r="AM3" s="273" t="s">
        <v>19</v>
      </c>
      <c r="AN3" s="273" t="s">
        <v>20</v>
      </c>
      <c r="AO3" s="80" t="s">
        <v>17</v>
      </c>
      <c r="AP3" s="273" t="s">
        <v>19</v>
      </c>
      <c r="AQ3" s="273" t="s">
        <v>20</v>
      </c>
      <c r="AR3" s="80" t="s">
        <v>17</v>
      </c>
      <c r="AS3" s="273" t="s">
        <v>19</v>
      </c>
      <c r="AT3" s="273" t="s">
        <v>20</v>
      </c>
      <c r="AU3" s="80" t="s">
        <v>17</v>
      </c>
      <c r="AV3" s="273" t="s">
        <v>18</v>
      </c>
    </row>
    <row r="4" spans="1:51" x14ac:dyDescent="0.25">
      <c r="A4" s="93" t="s">
        <v>12</v>
      </c>
      <c r="B4" s="5">
        <v>33145</v>
      </c>
      <c r="C4" s="199">
        <v>2.58</v>
      </c>
      <c r="D4" s="202">
        <v>85514.1</v>
      </c>
      <c r="E4" s="94">
        <v>31101</v>
      </c>
      <c r="F4" s="275">
        <v>2.58</v>
      </c>
      <c r="G4" s="276">
        <v>80240.58</v>
      </c>
      <c r="H4" s="5">
        <v>33175</v>
      </c>
      <c r="I4" s="199">
        <v>2.58</v>
      </c>
      <c r="J4" s="199">
        <v>85591.5</v>
      </c>
      <c r="K4" s="94">
        <v>31914</v>
      </c>
      <c r="L4" s="275">
        <v>2.58</v>
      </c>
      <c r="M4" s="276">
        <v>82338.12</v>
      </c>
      <c r="N4" s="3">
        <v>32779</v>
      </c>
      <c r="O4" s="199">
        <v>2.58</v>
      </c>
      <c r="P4" s="213">
        <v>84569.82</v>
      </c>
      <c r="Q4" s="94">
        <v>31722</v>
      </c>
      <c r="R4" s="275">
        <v>2.58</v>
      </c>
      <c r="S4" s="276">
        <v>81842.759999999995</v>
      </c>
      <c r="T4" s="3">
        <v>32910</v>
      </c>
      <c r="U4" s="199">
        <v>2.7</v>
      </c>
      <c r="V4" s="212">
        <v>88857</v>
      </c>
      <c r="W4" s="94">
        <v>33049</v>
      </c>
      <c r="X4" s="275">
        <v>2.7</v>
      </c>
      <c r="Y4" s="276">
        <v>89232.3</v>
      </c>
      <c r="Z4" s="3">
        <v>32408</v>
      </c>
      <c r="AA4" s="199">
        <v>2.7</v>
      </c>
      <c r="AB4" s="212">
        <v>88149.759999999995</v>
      </c>
      <c r="AC4" s="94">
        <v>33591</v>
      </c>
      <c r="AD4" s="275">
        <v>2.7</v>
      </c>
      <c r="AE4" s="276">
        <v>90695.7</v>
      </c>
      <c r="AF4" s="62">
        <v>32643</v>
      </c>
      <c r="AG4" s="199">
        <v>2.7</v>
      </c>
      <c r="AH4" s="212">
        <v>88136.1</v>
      </c>
      <c r="AI4" s="94">
        <v>11010</v>
      </c>
      <c r="AJ4" s="275">
        <v>2.7</v>
      </c>
      <c r="AK4" s="276">
        <v>29727</v>
      </c>
      <c r="AL4" s="20">
        <v>9893</v>
      </c>
      <c r="AM4" s="199">
        <v>2.7</v>
      </c>
      <c r="AN4" s="189">
        <v>26711.1</v>
      </c>
      <c r="AO4" s="94">
        <v>12757</v>
      </c>
      <c r="AP4" s="275">
        <v>2.7</v>
      </c>
      <c r="AQ4" s="276">
        <v>34443.9</v>
      </c>
      <c r="AR4" s="20">
        <v>172482</v>
      </c>
      <c r="AS4" s="222">
        <v>0.12</v>
      </c>
      <c r="AT4" s="189">
        <v>20697.84</v>
      </c>
      <c r="AU4" s="94">
        <f>B4+E4+H4+K4+N4+Q4+T4+W4+Z4+AC4+AF4+AI4+AL4+AO4</f>
        <v>392097</v>
      </c>
      <c r="AV4" s="276">
        <f>D4+G4+J4+M4+P4+S4+V4+Y4+AB4+AE4+AH4+AK4+AN4+AQ4+AT4</f>
        <v>1056747.58</v>
      </c>
    </row>
    <row r="5" spans="1:51" x14ac:dyDescent="0.25">
      <c r="A5" s="93" t="s">
        <v>13</v>
      </c>
      <c r="B5" s="7">
        <v>33283</v>
      </c>
      <c r="C5" s="199">
        <v>8.26</v>
      </c>
      <c r="D5" s="202">
        <v>274917.58</v>
      </c>
      <c r="E5" s="94">
        <v>30805</v>
      </c>
      <c r="F5" s="275">
        <v>8.26</v>
      </c>
      <c r="G5" s="276">
        <v>254449.3</v>
      </c>
      <c r="H5" s="5">
        <v>31849</v>
      </c>
      <c r="I5" s="199">
        <v>8.26</v>
      </c>
      <c r="J5" s="199">
        <v>263072.74</v>
      </c>
      <c r="K5" s="94">
        <v>31790</v>
      </c>
      <c r="L5" s="275">
        <v>8.26</v>
      </c>
      <c r="M5" s="276">
        <v>262585.40000000002</v>
      </c>
      <c r="N5" s="62">
        <v>32718</v>
      </c>
      <c r="O5" s="199">
        <v>8.26</v>
      </c>
      <c r="P5" s="212">
        <v>270250.68</v>
      </c>
      <c r="Q5" s="94">
        <v>31538</v>
      </c>
      <c r="R5" s="275">
        <v>8.26</v>
      </c>
      <c r="S5" s="276">
        <v>260503.88</v>
      </c>
      <c r="T5" s="3">
        <v>32675</v>
      </c>
      <c r="U5" s="199">
        <v>8.64</v>
      </c>
      <c r="V5" s="212">
        <v>282312</v>
      </c>
      <c r="W5" s="94">
        <v>32929</v>
      </c>
      <c r="X5" s="275">
        <v>8.64</v>
      </c>
      <c r="Y5" s="276">
        <v>284506.56</v>
      </c>
      <c r="Z5" s="3">
        <v>33014</v>
      </c>
      <c r="AA5" s="199">
        <v>8.64</v>
      </c>
      <c r="AB5" s="212">
        <v>286231.38</v>
      </c>
      <c r="AC5" s="94">
        <v>33589</v>
      </c>
      <c r="AD5" s="275">
        <v>8.64</v>
      </c>
      <c r="AE5" s="276">
        <v>290208.96000000002</v>
      </c>
      <c r="AF5" s="3">
        <v>32852</v>
      </c>
      <c r="AG5" s="199">
        <v>8.64</v>
      </c>
      <c r="AH5" s="212">
        <v>283841.28000000003</v>
      </c>
      <c r="AI5" s="94">
        <v>11010</v>
      </c>
      <c r="AJ5" s="275">
        <v>8.64</v>
      </c>
      <c r="AK5" s="276">
        <v>95126.399999999994</v>
      </c>
      <c r="AL5" s="20">
        <v>9893</v>
      </c>
      <c r="AM5" s="199">
        <v>8.64</v>
      </c>
      <c r="AN5" s="189">
        <v>85475.520000000004</v>
      </c>
      <c r="AO5" s="94">
        <v>12757</v>
      </c>
      <c r="AP5" s="275">
        <v>8.64</v>
      </c>
      <c r="AQ5" s="276">
        <v>110220.48</v>
      </c>
      <c r="AR5" s="20" t="s">
        <v>63</v>
      </c>
      <c r="AS5" s="222">
        <v>0.38</v>
      </c>
      <c r="AT5" s="189">
        <v>64786.58</v>
      </c>
      <c r="AU5" s="94">
        <f>B5+E5+H5+K5+N5+Q5+T5+W5+Z5+AC5+AF5+AI5+AL5+AO5</f>
        <v>390702</v>
      </c>
      <c r="AV5" s="276">
        <f>D5+G5+J5+M5+P5+S5+V5+Y5+AB5+AE5+AH5+AK5+AN5+AQ5+AT5</f>
        <v>3368488.7399999998</v>
      </c>
    </row>
    <row r="6" spans="1:51" x14ac:dyDescent="0.25">
      <c r="A6" s="93" t="s">
        <v>14</v>
      </c>
      <c r="B6" s="7">
        <v>32383</v>
      </c>
      <c r="C6" s="199">
        <v>7.7</v>
      </c>
      <c r="D6" s="202">
        <v>249349.1</v>
      </c>
      <c r="E6" s="94">
        <v>30116</v>
      </c>
      <c r="F6" s="275">
        <v>7.7</v>
      </c>
      <c r="G6" s="276">
        <v>231893.2</v>
      </c>
      <c r="H6" s="5">
        <v>31019</v>
      </c>
      <c r="I6" s="199">
        <v>7.7</v>
      </c>
      <c r="J6" s="199">
        <v>238846.3</v>
      </c>
      <c r="K6" s="94">
        <v>31132</v>
      </c>
      <c r="L6" s="275">
        <v>7.7</v>
      </c>
      <c r="M6" s="276">
        <v>239716.4</v>
      </c>
      <c r="N6" s="7">
        <v>31908</v>
      </c>
      <c r="O6" s="199">
        <v>7.7</v>
      </c>
      <c r="P6" s="212">
        <v>245691.6</v>
      </c>
      <c r="Q6" s="94">
        <v>30687</v>
      </c>
      <c r="R6" s="275">
        <v>7.7</v>
      </c>
      <c r="S6" s="276">
        <v>236289.9</v>
      </c>
      <c r="T6" s="3">
        <v>31914</v>
      </c>
      <c r="U6" s="199">
        <v>8.06</v>
      </c>
      <c r="V6" s="212">
        <v>257226.84</v>
      </c>
      <c r="W6" s="94">
        <v>32159</v>
      </c>
      <c r="X6" s="275">
        <v>8.06</v>
      </c>
      <c r="Y6" s="276">
        <v>259201.54</v>
      </c>
      <c r="Z6" s="3">
        <v>31679</v>
      </c>
      <c r="AA6" s="199">
        <v>8.06</v>
      </c>
      <c r="AB6" s="212">
        <v>256283.11</v>
      </c>
      <c r="AC6" s="94">
        <v>32522</v>
      </c>
      <c r="AD6" s="275">
        <v>8.06</v>
      </c>
      <c r="AE6" s="276">
        <v>262777.76</v>
      </c>
      <c r="AF6" s="3">
        <v>31962</v>
      </c>
      <c r="AG6" s="199">
        <v>8.06</v>
      </c>
      <c r="AH6" s="212">
        <v>258252.96</v>
      </c>
      <c r="AI6" s="94">
        <v>10753</v>
      </c>
      <c r="AJ6" s="275">
        <v>8.06</v>
      </c>
      <c r="AK6" s="276">
        <v>86884.24</v>
      </c>
      <c r="AL6" s="20">
        <v>9650</v>
      </c>
      <c r="AM6" s="199">
        <v>8.06</v>
      </c>
      <c r="AN6" s="189">
        <v>77972</v>
      </c>
      <c r="AO6" s="94">
        <v>12718</v>
      </c>
      <c r="AP6" s="275">
        <v>8.06</v>
      </c>
      <c r="AQ6" s="276">
        <v>102761.44</v>
      </c>
      <c r="AR6" s="20">
        <v>166272</v>
      </c>
      <c r="AS6" s="222">
        <v>0.36</v>
      </c>
      <c r="AT6" s="189">
        <v>59857.919999999998</v>
      </c>
      <c r="AU6" s="94">
        <f>B6+E6+H6+K6+N6+Q6+T6+W6+Z6+AC6+AF6+AI6+AL6+AO6</f>
        <v>380602</v>
      </c>
      <c r="AV6" s="276">
        <f>D6+G6+J6+M6+P6+S6+V6+Y6+AB6+AE6+AH6+AK6+AN6+AQ6+AT6</f>
        <v>3063004.31</v>
      </c>
    </row>
    <row r="7" spans="1:51" x14ac:dyDescent="0.25">
      <c r="A7" s="93" t="s">
        <v>15</v>
      </c>
      <c r="B7" s="7">
        <v>31411</v>
      </c>
      <c r="C7" s="199">
        <v>2.2999999999999998</v>
      </c>
      <c r="D7" s="202">
        <v>72245.3</v>
      </c>
      <c r="E7" s="94">
        <v>30319</v>
      </c>
      <c r="F7" s="275">
        <v>2.2999999999999998</v>
      </c>
      <c r="G7" s="276">
        <v>69733.7</v>
      </c>
      <c r="H7" s="5">
        <v>31147</v>
      </c>
      <c r="I7" s="199">
        <v>2.2999999999999998</v>
      </c>
      <c r="J7" s="199">
        <v>71638.100000000006</v>
      </c>
      <c r="K7" s="94">
        <v>31254</v>
      </c>
      <c r="L7" s="275">
        <v>2.2999999999999998</v>
      </c>
      <c r="M7" s="276">
        <v>71884.2</v>
      </c>
      <c r="N7" s="3">
        <v>31908</v>
      </c>
      <c r="O7" s="199">
        <v>2.2999999999999998</v>
      </c>
      <c r="P7" s="212">
        <v>73388.399999999994</v>
      </c>
      <c r="Q7" s="94">
        <v>30848</v>
      </c>
      <c r="R7" s="275">
        <v>2.2999999999999998</v>
      </c>
      <c r="S7" s="276">
        <v>70950.399999999994</v>
      </c>
      <c r="T7" s="3">
        <v>31914</v>
      </c>
      <c r="U7" s="199">
        <v>2.41</v>
      </c>
      <c r="V7" s="212">
        <v>76912.740000000005</v>
      </c>
      <c r="W7" s="94">
        <v>32137</v>
      </c>
      <c r="X7" s="275">
        <v>2.41</v>
      </c>
      <c r="Y7" s="276">
        <v>77450.17</v>
      </c>
      <c r="Z7" s="3">
        <v>32587</v>
      </c>
      <c r="AA7" s="199">
        <v>2.41</v>
      </c>
      <c r="AB7" s="212">
        <v>78534.67</v>
      </c>
      <c r="AC7" s="94">
        <v>32522</v>
      </c>
      <c r="AD7" s="275">
        <v>2.41</v>
      </c>
      <c r="AE7" s="276">
        <v>78378.02</v>
      </c>
      <c r="AF7" s="3">
        <v>32117</v>
      </c>
      <c r="AG7" s="199">
        <v>2.41</v>
      </c>
      <c r="AH7" s="212">
        <v>77401.97</v>
      </c>
      <c r="AI7" s="94">
        <v>10750</v>
      </c>
      <c r="AJ7" s="275">
        <v>2.41</v>
      </c>
      <c r="AK7" s="276">
        <v>25907.5</v>
      </c>
      <c r="AL7" s="20">
        <v>9650</v>
      </c>
      <c r="AM7" s="199">
        <v>2.41</v>
      </c>
      <c r="AN7" s="189">
        <v>23256.5</v>
      </c>
      <c r="AO7" s="94">
        <v>12718</v>
      </c>
      <c r="AP7" s="275">
        <v>2.41</v>
      </c>
      <c r="AQ7" s="276">
        <v>30650.38</v>
      </c>
      <c r="AR7" s="20">
        <v>166886</v>
      </c>
      <c r="AS7" s="222">
        <v>0.11</v>
      </c>
      <c r="AT7" s="189">
        <v>18357.46</v>
      </c>
      <c r="AU7" s="94">
        <f>B7+E7+H7+K7+N7+Q7+T7+W7+Z7+AC7+AF7+AI7+AL7+AO7</f>
        <v>381282</v>
      </c>
      <c r="AV7" s="276">
        <f>D7+G7+J7+M7+P7+S7+V7+Y7+AB7+AE7+AH7+AK7+AN7+AQ7+AT7</f>
        <v>916689.51</v>
      </c>
    </row>
    <row r="8" spans="1:51" x14ac:dyDescent="0.25">
      <c r="A8" s="93" t="s">
        <v>11</v>
      </c>
      <c r="B8" s="3">
        <f t="shared" ref="B8:AT8" si="0">SUM(B4:B7)</f>
        <v>130222</v>
      </c>
      <c r="C8" s="212">
        <f t="shared" si="0"/>
        <v>20.84</v>
      </c>
      <c r="D8" s="202">
        <f t="shared" si="0"/>
        <v>682026.08000000007</v>
      </c>
      <c r="E8" s="94">
        <f t="shared" si="0"/>
        <v>122341</v>
      </c>
      <c r="F8" s="276">
        <f t="shared" si="0"/>
        <v>20.84</v>
      </c>
      <c r="G8" s="276">
        <f t="shared" si="0"/>
        <v>636316.78</v>
      </c>
      <c r="H8" s="3">
        <f t="shared" si="0"/>
        <v>127190</v>
      </c>
      <c r="I8" s="212">
        <f t="shared" si="0"/>
        <v>20.84</v>
      </c>
      <c r="J8" s="212">
        <f t="shared" si="0"/>
        <v>659148.64</v>
      </c>
      <c r="K8" s="94">
        <f t="shared" si="0"/>
        <v>126090</v>
      </c>
      <c r="L8" s="276">
        <f t="shared" si="0"/>
        <v>20.84</v>
      </c>
      <c r="M8" s="276">
        <f t="shared" si="0"/>
        <v>656524.12</v>
      </c>
      <c r="N8" s="3">
        <f t="shared" si="0"/>
        <v>129313</v>
      </c>
      <c r="O8" s="212">
        <f t="shared" si="0"/>
        <v>20.84</v>
      </c>
      <c r="P8" s="212">
        <f t="shared" si="0"/>
        <v>673900.5</v>
      </c>
      <c r="Q8" s="94">
        <f t="shared" si="0"/>
        <v>124795</v>
      </c>
      <c r="R8" s="276">
        <f t="shared" si="0"/>
        <v>20.84</v>
      </c>
      <c r="S8" s="276">
        <f t="shared" si="0"/>
        <v>649586.94000000006</v>
      </c>
      <c r="T8" s="3">
        <f t="shared" si="0"/>
        <v>129413</v>
      </c>
      <c r="U8" s="212">
        <f t="shared" si="0"/>
        <v>21.81</v>
      </c>
      <c r="V8" s="212">
        <f t="shared" si="0"/>
        <v>705308.58</v>
      </c>
      <c r="W8" s="94">
        <f t="shared" si="0"/>
        <v>130274</v>
      </c>
      <c r="X8" s="276">
        <f t="shared" si="0"/>
        <v>21.81</v>
      </c>
      <c r="Y8" s="276">
        <f>SUM(Y4:Y7)</f>
        <v>710390.57000000007</v>
      </c>
      <c r="Z8" s="3">
        <f t="shared" si="0"/>
        <v>129688</v>
      </c>
      <c r="AA8" s="212">
        <f t="shared" si="0"/>
        <v>21.81</v>
      </c>
      <c r="AB8" s="212">
        <f t="shared" si="0"/>
        <v>709198.92</v>
      </c>
      <c r="AC8" s="94">
        <f t="shared" si="0"/>
        <v>132224</v>
      </c>
      <c r="AD8" s="276">
        <f t="shared" si="0"/>
        <v>21.81</v>
      </c>
      <c r="AE8" s="276">
        <f>SUM(AE4:AE7)</f>
        <v>722060.44000000006</v>
      </c>
      <c r="AF8" s="3">
        <f t="shared" si="0"/>
        <v>129574</v>
      </c>
      <c r="AG8" s="212">
        <f t="shared" si="0"/>
        <v>21.81</v>
      </c>
      <c r="AH8" s="212">
        <f t="shared" si="0"/>
        <v>707632.30999999994</v>
      </c>
      <c r="AI8" s="94">
        <f t="shared" si="0"/>
        <v>43523</v>
      </c>
      <c r="AJ8" s="276">
        <f t="shared" si="0"/>
        <v>21.81</v>
      </c>
      <c r="AK8" s="276">
        <f t="shared" si="0"/>
        <v>237645.14</v>
      </c>
      <c r="AL8" s="20">
        <f t="shared" si="0"/>
        <v>39086</v>
      </c>
      <c r="AM8" s="189">
        <f t="shared" si="0"/>
        <v>21.81</v>
      </c>
      <c r="AN8" s="189">
        <f t="shared" si="0"/>
        <v>213415.12</v>
      </c>
      <c r="AO8" s="94">
        <f t="shared" si="0"/>
        <v>50950</v>
      </c>
      <c r="AP8" s="276">
        <f t="shared" si="0"/>
        <v>21.81</v>
      </c>
      <c r="AQ8" s="276">
        <f>SUM(AQ4:AQ7)</f>
        <v>278076.2</v>
      </c>
      <c r="AR8" s="20">
        <f t="shared" si="0"/>
        <v>505640</v>
      </c>
      <c r="AS8" s="189">
        <f t="shared" si="0"/>
        <v>0.97</v>
      </c>
      <c r="AT8" s="189">
        <f t="shared" si="0"/>
        <v>163699.79999999999</v>
      </c>
      <c r="AU8" s="94">
        <f>B8+E8+H8+K8+N8+Q8+T8+W8+Z8+AC8+AF8+AI8+AL8+AO8</f>
        <v>1544683</v>
      </c>
      <c r="AV8" s="276">
        <f>SUM(AV4:AV7)</f>
        <v>8404930.1400000006</v>
      </c>
    </row>
    <row r="9" spans="1:51" s="191" customFormat="1" x14ac:dyDescent="0.25">
      <c r="A9" s="286" t="s">
        <v>35</v>
      </c>
      <c r="B9" s="383">
        <v>3789.99</v>
      </c>
      <c r="C9" s="384"/>
      <c r="D9" s="385"/>
      <c r="E9" s="556">
        <v>2692.31</v>
      </c>
      <c r="F9" s="557"/>
      <c r="G9" s="558"/>
      <c r="H9" s="364">
        <v>3267.86</v>
      </c>
      <c r="I9" s="365"/>
      <c r="J9" s="366"/>
      <c r="K9" s="556">
        <v>2327.04</v>
      </c>
      <c r="L9" s="557"/>
      <c r="M9" s="558"/>
      <c r="N9" s="364">
        <v>5437.75</v>
      </c>
      <c r="O9" s="365"/>
      <c r="P9" s="366"/>
      <c r="Q9" s="556">
        <v>2512.65</v>
      </c>
      <c r="R9" s="557"/>
      <c r="S9" s="558"/>
      <c r="T9" s="364">
        <v>9785.9699999999993</v>
      </c>
      <c r="U9" s="365"/>
      <c r="V9" s="366"/>
      <c r="W9" s="556">
        <v>4355.4399999999996</v>
      </c>
      <c r="X9" s="557"/>
      <c r="Y9" s="558"/>
      <c r="Z9" s="364">
        <v>8114.6</v>
      </c>
      <c r="AA9" s="365"/>
      <c r="AB9" s="366"/>
      <c r="AC9" s="556">
        <v>1505</v>
      </c>
      <c r="AD9" s="557"/>
      <c r="AE9" s="558"/>
      <c r="AF9" s="364">
        <v>3877.95</v>
      </c>
      <c r="AG9" s="365"/>
      <c r="AH9" s="366"/>
      <c r="AI9" s="556"/>
      <c r="AJ9" s="557"/>
      <c r="AK9" s="558"/>
      <c r="AL9" s="353"/>
      <c r="AM9" s="354"/>
      <c r="AN9" s="355"/>
      <c r="AO9" s="556">
        <v>3395.71</v>
      </c>
      <c r="AP9" s="557"/>
      <c r="AQ9" s="558"/>
      <c r="AR9" s="353"/>
      <c r="AS9" s="354"/>
      <c r="AT9" s="355"/>
      <c r="AU9" s="276"/>
      <c r="AV9" s="276">
        <f>B9+E9+H9+K9+N9+Q9+T9+W9+Z9+AC9+AF9+AK9+AN9+AO9</f>
        <v>51062.27</v>
      </c>
    </row>
    <row r="10" spans="1:51" s="191" customFormat="1" x14ac:dyDescent="0.25">
      <c r="A10" s="286" t="s">
        <v>23</v>
      </c>
      <c r="B10" s="364">
        <f>D8-B9</f>
        <v>678236.09000000008</v>
      </c>
      <c r="C10" s="365"/>
      <c r="D10" s="366"/>
      <c r="E10" s="556">
        <f>G8-E9</f>
        <v>633624.47</v>
      </c>
      <c r="F10" s="557"/>
      <c r="G10" s="558"/>
      <c r="H10" s="353">
        <f>J8-H9</f>
        <v>655880.78</v>
      </c>
      <c r="I10" s="354"/>
      <c r="J10" s="355"/>
      <c r="K10" s="556">
        <f>M8-K9</f>
        <v>654197.07999999996</v>
      </c>
      <c r="L10" s="557"/>
      <c r="M10" s="558"/>
      <c r="N10" s="353">
        <f>P8-N9</f>
        <v>668462.75</v>
      </c>
      <c r="O10" s="354"/>
      <c r="P10" s="355"/>
      <c r="Q10" s="556">
        <f>S8-Q9</f>
        <v>647074.29</v>
      </c>
      <c r="R10" s="557"/>
      <c r="S10" s="558"/>
      <c r="T10" s="353">
        <f>V8-T9</f>
        <v>695522.61</v>
      </c>
      <c r="U10" s="354"/>
      <c r="V10" s="355"/>
      <c r="W10" s="556">
        <f>Y8-W9</f>
        <v>706035.13000000012</v>
      </c>
      <c r="X10" s="557"/>
      <c r="Y10" s="558"/>
      <c r="Z10" s="353">
        <f>AB8-Z9</f>
        <v>701084.32000000007</v>
      </c>
      <c r="AA10" s="354"/>
      <c r="AB10" s="355"/>
      <c r="AC10" s="556">
        <f>AE8-AC9</f>
        <v>720555.44000000006</v>
      </c>
      <c r="AD10" s="557"/>
      <c r="AE10" s="558"/>
      <c r="AF10" s="353">
        <f>AH8-AF9</f>
        <v>703754.36</v>
      </c>
      <c r="AG10" s="354"/>
      <c r="AH10" s="355"/>
      <c r="AI10" s="556">
        <f>AK8-AK9</f>
        <v>237645.14</v>
      </c>
      <c r="AJ10" s="557"/>
      <c r="AK10" s="558"/>
      <c r="AL10" s="353">
        <f>AN8-AN9</f>
        <v>213415.12</v>
      </c>
      <c r="AM10" s="354"/>
      <c r="AN10" s="355"/>
      <c r="AO10" s="556">
        <f>AQ8-AO9</f>
        <v>274680.49</v>
      </c>
      <c r="AP10" s="557"/>
      <c r="AQ10" s="558"/>
      <c r="AR10" s="353">
        <f>AT8</f>
        <v>163699.79999999999</v>
      </c>
      <c r="AS10" s="354"/>
      <c r="AT10" s="355"/>
      <c r="AU10" s="275"/>
      <c r="AV10" s="275">
        <f>B10+E10+H10+K10+N10+Q10+T10+W10+Z10+AC10+AF10+AI10+AL10+AO10</f>
        <v>8190168.0700000012</v>
      </c>
    </row>
    <row r="11" spans="1:51" x14ac:dyDescent="0.25">
      <c r="D11" s="204"/>
      <c r="E11" s="1"/>
      <c r="F11" s="204"/>
      <c r="G11" s="204"/>
      <c r="H11" s="1"/>
      <c r="I11" s="204"/>
      <c r="J11" s="204"/>
      <c r="K11" s="1"/>
      <c r="L11" s="204"/>
      <c r="M11" s="204"/>
      <c r="N11" s="1"/>
      <c r="O11" s="204"/>
      <c r="P11" s="204"/>
      <c r="Q11" s="1"/>
      <c r="R11" s="204"/>
      <c r="S11" s="204"/>
      <c r="T11" s="1"/>
      <c r="U11" s="204"/>
      <c r="V11" s="204"/>
      <c r="W11" s="1"/>
      <c r="X11" s="204"/>
      <c r="Y11" s="204"/>
      <c r="Z11" s="1"/>
      <c r="AA11" s="204"/>
      <c r="AB11" s="204"/>
      <c r="AC11" s="1"/>
      <c r="AD11" s="204"/>
      <c r="AE11" s="204"/>
      <c r="AF11" s="1"/>
      <c r="AG11" s="204"/>
      <c r="AH11" s="204"/>
      <c r="AI11" s="1"/>
      <c r="AJ11" s="204"/>
      <c r="AK11" s="204"/>
      <c r="AL11" s="1"/>
      <c r="AM11" s="204"/>
      <c r="AN11" s="204"/>
      <c r="AO11" s="1"/>
      <c r="AP11" s="204"/>
      <c r="AQ11" s="204"/>
      <c r="AR11" s="1"/>
      <c r="AS11" s="204"/>
      <c r="AT11" s="204"/>
      <c r="AU11" s="35"/>
      <c r="AV11" s="214"/>
    </row>
    <row r="12" spans="1:51" x14ac:dyDescent="0.25">
      <c r="D12" s="204"/>
      <c r="E12" s="1"/>
      <c r="F12" s="204"/>
      <c r="G12" s="204"/>
      <c r="H12" s="1"/>
      <c r="I12" s="204"/>
      <c r="J12" s="204"/>
      <c r="K12" s="1"/>
      <c r="L12" s="204"/>
      <c r="M12" s="204"/>
      <c r="N12" s="1"/>
      <c r="O12" s="204"/>
      <c r="P12" s="204"/>
      <c r="Q12" s="1"/>
      <c r="R12" s="204"/>
      <c r="S12" s="204"/>
      <c r="T12" s="1"/>
      <c r="U12" s="204"/>
      <c r="V12" s="204"/>
      <c r="W12" s="1"/>
      <c r="X12" s="204"/>
      <c r="Y12" s="204"/>
      <c r="Z12" s="1"/>
      <c r="AA12" s="204"/>
      <c r="AB12" s="204"/>
      <c r="AC12" s="1"/>
      <c r="AD12" s="204"/>
      <c r="AE12" s="204"/>
      <c r="AF12" s="1"/>
      <c r="AG12" s="204"/>
      <c r="AH12" s="204"/>
      <c r="AI12" s="1"/>
      <c r="AJ12" s="204"/>
      <c r="AK12" s="204"/>
      <c r="AL12" s="1"/>
      <c r="AM12" s="204"/>
      <c r="AN12" s="204"/>
      <c r="AO12" s="1"/>
      <c r="AP12" s="204"/>
      <c r="AQ12" s="204"/>
      <c r="AR12" s="1"/>
      <c r="AS12" s="204"/>
      <c r="AT12" s="204"/>
      <c r="AU12" s="1"/>
      <c r="AV12" s="204"/>
    </row>
    <row r="13" spans="1:51" ht="15.75" thickBot="1" x14ac:dyDescent="0.3">
      <c r="D13" s="204"/>
      <c r="E13" s="1"/>
      <c r="F13" s="204"/>
      <c r="G13" s="204"/>
      <c r="H13" s="1"/>
      <c r="I13" s="204"/>
      <c r="J13" s="204"/>
      <c r="K13" s="1"/>
      <c r="L13" s="204"/>
      <c r="M13" s="204"/>
      <c r="N13" s="1"/>
      <c r="O13" s="204"/>
      <c r="P13" s="204"/>
      <c r="Q13" s="1"/>
      <c r="R13" s="204"/>
      <c r="S13" s="204"/>
      <c r="T13" s="1"/>
      <c r="U13" s="204"/>
      <c r="V13" s="204"/>
      <c r="W13" s="1"/>
      <c r="X13" s="204"/>
      <c r="Y13" s="204"/>
      <c r="Z13" s="1"/>
      <c r="AA13" s="204"/>
      <c r="AB13" s="204"/>
      <c r="AC13" s="1"/>
      <c r="AD13" s="204"/>
      <c r="AE13" s="204"/>
      <c r="AF13" s="1"/>
      <c r="AG13" s="204"/>
      <c r="AH13" s="204"/>
      <c r="AI13" s="1"/>
      <c r="AJ13" s="204"/>
      <c r="AK13" s="204"/>
      <c r="AL13" s="1"/>
      <c r="AM13" s="204"/>
      <c r="AN13" s="204"/>
      <c r="AO13" s="1"/>
      <c r="AP13" s="204"/>
      <c r="AQ13" s="204"/>
      <c r="AR13" s="1"/>
      <c r="AS13" s="204"/>
      <c r="AT13" s="204"/>
      <c r="AU13" s="1"/>
      <c r="AV13" s="204"/>
    </row>
    <row r="14" spans="1:51" ht="27" thickBot="1" x14ac:dyDescent="0.45">
      <c r="A14" s="386" t="s">
        <v>144</v>
      </c>
      <c r="B14" s="387"/>
      <c r="C14" s="387"/>
      <c r="D14" s="387"/>
      <c r="E14" s="387"/>
      <c r="F14" s="387"/>
      <c r="G14" s="387"/>
      <c r="H14" s="387"/>
      <c r="I14" s="387"/>
      <c r="J14" s="388"/>
      <c r="K14" s="551" t="s">
        <v>62</v>
      </c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9"/>
      <c r="W14" s="551" t="s">
        <v>62</v>
      </c>
      <c r="X14" s="368"/>
      <c r="Y14" s="368"/>
      <c r="Z14" s="368"/>
      <c r="AA14" s="368"/>
      <c r="AB14" s="368"/>
      <c r="AC14" s="368"/>
      <c r="AD14" s="368"/>
      <c r="AE14" s="368"/>
      <c r="AF14" s="368"/>
      <c r="AG14" s="368"/>
      <c r="AH14" s="369"/>
      <c r="AI14" s="551" t="s">
        <v>62</v>
      </c>
      <c r="AJ14" s="368"/>
      <c r="AK14" s="368"/>
      <c r="AL14" s="368"/>
      <c r="AM14" s="368"/>
      <c r="AN14" s="368"/>
      <c r="AO14" s="368"/>
      <c r="AP14" s="368"/>
      <c r="AQ14" s="368"/>
      <c r="AR14" s="368"/>
      <c r="AS14" s="368"/>
      <c r="AT14" s="368"/>
      <c r="AU14" s="368"/>
      <c r="AV14" s="368"/>
      <c r="AW14" s="368"/>
      <c r="AX14" s="368"/>
      <c r="AY14" s="369"/>
    </row>
    <row r="15" spans="1:51" ht="15.75" thickBot="1" x14ac:dyDescent="0.3">
      <c r="A15" s="95" t="s">
        <v>16</v>
      </c>
      <c r="B15" s="572" t="s">
        <v>39</v>
      </c>
      <c r="C15" s="573"/>
      <c r="D15" s="574"/>
      <c r="E15" s="572" t="s">
        <v>64</v>
      </c>
      <c r="F15" s="573"/>
      <c r="G15" s="574"/>
      <c r="H15" s="559" t="s">
        <v>1</v>
      </c>
      <c r="I15" s="564"/>
      <c r="J15" s="565"/>
      <c r="K15" s="559" t="s">
        <v>2</v>
      </c>
      <c r="L15" s="564"/>
      <c r="M15" s="565"/>
      <c r="N15" s="559" t="s">
        <v>3</v>
      </c>
      <c r="O15" s="564"/>
      <c r="P15" s="565"/>
      <c r="Q15" s="559" t="s">
        <v>4</v>
      </c>
      <c r="R15" s="564"/>
      <c r="S15" s="565"/>
      <c r="T15" s="559" t="s">
        <v>5</v>
      </c>
      <c r="U15" s="564"/>
      <c r="V15" s="565"/>
      <c r="W15" s="559" t="s">
        <v>6</v>
      </c>
      <c r="X15" s="564"/>
      <c r="Y15" s="565"/>
      <c r="Z15" s="559" t="s">
        <v>7</v>
      </c>
      <c r="AA15" s="564"/>
      <c r="AB15" s="565"/>
      <c r="AC15" s="559" t="s">
        <v>8</v>
      </c>
      <c r="AD15" s="564"/>
      <c r="AE15" s="565"/>
      <c r="AF15" s="559" t="s">
        <v>9</v>
      </c>
      <c r="AG15" s="564"/>
      <c r="AH15" s="565"/>
      <c r="AI15" s="559" t="s">
        <v>10</v>
      </c>
      <c r="AJ15" s="564"/>
      <c r="AK15" s="565"/>
      <c r="AL15" s="559" t="s">
        <v>92</v>
      </c>
      <c r="AM15" s="564"/>
      <c r="AN15" s="564"/>
      <c r="AO15" s="559" t="s">
        <v>111</v>
      </c>
      <c r="AP15" s="564"/>
      <c r="AQ15" s="564"/>
      <c r="AR15" s="559" t="s">
        <v>113</v>
      </c>
      <c r="AS15" s="564"/>
      <c r="AT15" s="564"/>
      <c r="AU15" s="559" t="s">
        <v>40</v>
      </c>
      <c r="AV15" s="564"/>
      <c r="AW15" s="565"/>
      <c r="AX15" s="559" t="s">
        <v>11</v>
      </c>
      <c r="AY15" s="560"/>
    </row>
    <row r="16" spans="1:51" x14ac:dyDescent="0.25">
      <c r="A16" s="96"/>
      <c r="B16" s="96" t="s">
        <v>17</v>
      </c>
      <c r="C16" s="274" t="s">
        <v>19</v>
      </c>
      <c r="D16" s="274" t="s">
        <v>20</v>
      </c>
      <c r="E16" s="96" t="s">
        <v>17</v>
      </c>
      <c r="F16" s="274" t="s">
        <v>19</v>
      </c>
      <c r="G16" s="274" t="s">
        <v>20</v>
      </c>
      <c r="H16" s="96" t="s">
        <v>17</v>
      </c>
      <c r="I16" s="274" t="s">
        <v>19</v>
      </c>
      <c r="J16" s="274" t="s">
        <v>20</v>
      </c>
      <c r="K16" s="96" t="s">
        <v>17</v>
      </c>
      <c r="L16" s="274" t="s">
        <v>19</v>
      </c>
      <c r="M16" s="274" t="s">
        <v>20</v>
      </c>
      <c r="N16" s="96" t="s">
        <v>17</v>
      </c>
      <c r="O16" s="274" t="s">
        <v>19</v>
      </c>
      <c r="P16" s="274" t="s">
        <v>20</v>
      </c>
      <c r="Q16" s="96" t="s">
        <v>17</v>
      </c>
      <c r="R16" s="274" t="s">
        <v>19</v>
      </c>
      <c r="S16" s="274" t="s">
        <v>20</v>
      </c>
      <c r="T16" s="96" t="s">
        <v>17</v>
      </c>
      <c r="U16" s="274" t="s">
        <v>19</v>
      </c>
      <c r="V16" s="274" t="s">
        <v>20</v>
      </c>
      <c r="W16" s="96" t="s">
        <v>17</v>
      </c>
      <c r="X16" s="274" t="s">
        <v>19</v>
      </c>
      <c r="Y16" s="274" t="s">
        <v>20</v>
      </c>
      <c r="Z16" s="96" t="s">
        <v>17</v>
      </c>
      <c r="AA16" s="274" t="s">
        <v>19</v>
      </c>
      <c r="AB16" s="274" t="s">
        <v>20</v>
      </c>
      <c r="AC16" s="96" t="s">
        <v>17</v>
      </c>
      <c r="AD16" s="274" t="s">
        <v>19</v>
      </c>
      <c r="AE16" s="274" t="s">
        <v>20</v>
      </c>
      <c r="AF16" s="96" t="s">
        <v>17</v>
      </c>
      <c r="AG16" s="274" t="s">
        <v>19</v>
      </c>
      <c r="AH16" s="274" t="s">
        <v>20</v>
      </c>
      <c r="AI16" s="96" t="s">
        <v>17</v>
      </c>
      <c r="AJ16" s="274" t="s">
        <v>19</v>
      </c>
      <c r="AK16" s="274" t="s">
        <v>20</v>
      </c>
      <c r="AL16" s="96" t="s">
        <v>17</v>
      </c>
      <c r="AM16" s="274" t="s">
        <v>19</v>
      </c>
      <c r="AN16" s="274" t="s">
        <v>20</v>
      </c>
      <c r="AO16" s="96" t="s">
        <v>17</v>
      </c>
      <c r="AP16" s="274" t="s">
        <v>19</v>
      </c>
      <c r="AQ16" s="274" t="s">
        <v>20</v>
      </c>
      <c r="AR16" s="96" t="s">
        <v>17</v>
      </c>
      <c r="AS16" s="274" t="s">
        <v>19</v>
      </c>
      <c r="AT16" s="274" t="s">
        <v>20</v>
      </c>
      <c r="AU16" s="96" t="s">
        <v>17</v>
      </c>
      <c r="AV16" s="274" t="s">
        <v>19</v>
      </c>
      <c r="AW16" s="274" t="s">
        <v>20</v>
      </c>
      <c r="AX16" s="96" t="s">
        <v>17</v>
      </c>
      <c r="AY16" s="285" t="s">
        <v>18</v>
      </c>
    </row>
    <row r="17" spans="1:51" x14ac:dyDescent="0.25">
      <c r="A17" s="97" t="s">
        <v>12</v>
      </c>
      <c r="B17" s="5">
        <v>8662</v>
      </c>
      <c r="C17" s="199">
        <v>2.7</v>
      </c>
      <c r="D17" s="199">
        <v>23387.4</v>
      </c>
      <c r="E17" s="98">
        <v>25377</v>
      </c>
      <c r="F17" s="277">
        <v>2.7</v>
      </c>
      <c r="G17" s="278">
        <v>68517.899999999994</v>
      </c>
      <c r="H17" s="20">
        <v>31553</v>
      </c>
      <c r="I17" s="198">
        <v>2.7</v>
      </c>
      <c r="J17" s="189">
        <v>85193.1</v>
      </c>
      <c r="K17" s="99">
        <v>35080</v>
      </c>
      <c r="L17" s="277">
        <v>2.7</v>
      </c>
      <c r="M17" s="277">
        <v>94716</v>
      </c>
      <c r="N17" s="20">
        <v>33559</v>
      </c>
      <c r="O17" s="198">
        <v>2.7</v>
      </c>
      <c r="P17" s="189">
        <v>90609.3</v>
      </c>
      <c r="Q17" s="98">
        <v>32775</v>
      </c>
      <c r="R17" s="277">
        <v>2.7</v>
      </c>
      <c r="S17" s="277">
        <v>88492.5</v>
      </c>
      <c r="T17" s="20">
        <v>32094</v>
      </c>
      <c r="U17" s="198">
        <v>2.7</v>
      </c>
      <c r="V17" s="189">
        <v>86653.8</v>
      </c>
      <c r="W17" s="99">
        <v>32443</v>
      </c>
      <c r="X17" s="277">
        <v>2.7</v>
      </c>
      <c r="Y17" s="278">
        <v>87596.1</v>
      </c>
      <c r="Z17" s="20">
        <v>31829</v>
      </c>
      <c r="AA17" s="198">
        <v>2.7</v>
      </c>
      <c r="AB17" s="189">
        <v>85938.3</v>
      </c>
      <c r="AC17" s="98">
        <v>30888</v>
      </c>
      <c r="AD17" s="281">
        <v>2.83</v>
      </c>
      <c r="AE17" s="278">
        <v>87413.04</v>
      </c>
      <c r="AF17" s="20">
        <v>34217</v>
      </c>
      <c r="AG17" s="214">
        <v>2.83</v>
      </c>
      <c r="AH17" s="189">
        <v>96834.11</v>
      </c>
      <c r="AI17" s="98">
        <v>33159</v>
      </c>
      <c r="AJ17" s="281">
        <v>2.83</v>
      </c>
      <c r="AK17" s="282">
        <v>93839.97</v>
      </c>
      <c r="AL17" s="20">
        <v>11219</v>
      </c>
      <c r="AM17" s="214">
        <v>2.83</v>
      </c>
      <c r="AN17" s="189">
        <v>31749.77</v>
      </c>
      <c r="AO17" s="98">
        <v>7886</v>
      </c>
      <c r="AP17" s="281">
        <v>2.83</v>
      </c>
      <c r="AQ17" s="278">
        <v>22317.38</v>
      </c>
      <c r="AR17" s="20">
        <v>15618</v>
      </c>
      <c r="AS17" s="214">
        <v>2.83</v>
      </c>
      <c r="AT17" s="189">
        <f>AR17*AS17</f>
        <v>44198.94</v>
      </c>
      <c r="AU17" s="98">
        <v>263372</v>
      </c>
      <c r="AV17" s="282">
        <v>0.13</v>
      </c>
      <c r="AW17" s="278">
        <v>34238.36</v>
      </c>
      <c r="AX17" s="20">
        <f>B17+E17+H17+K17+N17+Q17+T17+W17+Z17+AC17+AF17+AI17+AL17+AO17+AR17</f>
        <v>396359</v>
      </c>
      <c r="AY17" s="189">
        <f>D17+G17+J17+M17+P17+S17+Y17+AB17+AE17+AH17+AK17+AN17+AQ17+AT17+AW17</f>
        <v>1035042.17</v>
      </c>
    </row>
    <row r="18" spans="1:51" x14ac:dyDescent="0.25">
      <c r="A18" s="97" t="s">
        <v>13</v>
      </c>
      <c r="B18" s="7">
        <v>8535</v>
      </c>
      <c r="C18" s="199">
        <v>8.64</v>
      </c>
      <c r="D18" s="199">
        <v>73742.399999999994</v>
      </c>
      <c r="E18" s="98">
        <v>25314</v>
      </c>
      <c r="F18" s="277">
        <v>8.64</v>
      </c>
      <c r="G18" s="278">
        <v>218712.95999999999</v>
      </c>
      <c r="H18" s="20">
        <v>31124</v>
      </c>
      <c r="I18" s="198">
        <v>8.64</v>
      </c>
      <c r="J18" s="189">
        <v>268911.35999999999</v>
      </c>
      <c r="K18" s="99">
        <v>34652</v>
      </c>
      <c r="L18" s="277">
        <v>8.64</v>
      </c>
      <c r="M18" s="277">
        <v>299393.28000000003</v>
      </c>
      <c r="N18" s="20">
        <v>33537</v>
      </c>
      <c r="O18" s="198">
        <v>8.64</v>
      </c>
      <c r="P18" s="189">
        <v>289759.68</v>
      </c>
      <c r="Q18" s="100">
        <v>34448</v>
      </c>
      <c r="R18" s="277">
        <v>8.64</v>
      </c>
      <c r="S18" s="277">
        <v>297630.71999999997</v>
      </c>
      <c r="T18" s="7">
        <v>33622</v>
      </c>
      <c r="U18" s="198">
        <v>8.64</v>
      </c>
      <c r="V18" s="189">
        <v>290494.08000000002</v>
      </c>
      <c r="W18" s="99">
        <v>33515</v>
      </c>
      <c r="X18" s="277">
        <v>8.64</v>
      </c>
      <c r="Y18" s="278">
        <v>289569.59999999998</v>
      </c>
      <c r="Z18" s="20">
        <v>32773</v>
      </c>
      <c r="AA18" s="198">
        <v>8.64</v>
      </c>
      <c r="AB18" s="189">
        <v>283158.71999999997</v>
      </c>
      <c r="AC18" s="98">
        <v>32051</v>
      </c>
      <c r="AD18" s="277">
        <v>9.06</v>
      </c>
      <c r="AE18" s="278">
        <v>290382.06</v>
      </c>
      <c r="AF18" s="20">
        <v>33685</v>
      </c>
      <c r="AG18" s="198">
        <v>9.06</v>
      </c>
      <c r="AH18" s="189">
        <v>305186.09999999998</v>
      </c>
      <c r="AI18" s="98">
        <v>32834</v>
      </c>
      <c r="AJ18" s="277">
        <v>9.06</v>
      </c>
      <c r="AK18" s="278">
        <v>297476.03999999998</v>
      </c>
      <c r="AL18" s="20">
        <v>11133</v>
      </c>
      <c r="AM18" s="198">
        <v>9.06</v>
      </c>
      <c r="AN18" s="189">
        <v>100864.98</v>
      </c>
      <c r="AO18" s="98">
        <v>7838</v>
      </c>
      <c r="AP18" s="277">
        <v>9.06</v>
      </c>
      <c r="AQ18" s="278">
        <v>71012.28</v>
      </c>
      <c r="AR18" s="20">
        <v>15541</v>
      </c>
      <c r="AS18" s="198">
        <v>9.06</v>
      </c>
      <c r="AT18" s="189">
        <f t="shared" ref="AT18:AT20" si="1">AR18*AS18</f>
        <v>140801.46000000002</v>
      </c>
      <c r="AU18" s="98">
        <v>267520</v>
      </c>
      <c r="AV18" s="282">
        <v>0.42</v>
      </c>
      <c r="AW18" s="278">
        <v>112358.39999999999</v>
      </c>
      <c r="AX18" s="20">
        <f t="shared" ref="AX18:AX20" si="2">B18+E18+H18+K18+N18+Q18+T18+W18+Z18+AC18+AF18+AI18+AL18+AO18+AR18</f>
        <v>400602</v>
      </c>
      <c r="AY18" s="189">
        <f t="shared" ref="AY18:AY20" si="3">D18+G18+J18+M18+P18+S18+Y18+AB18+AE18+AH18+AK18+AN18+AQ18+AT18+AW18</f>
        <v>3338960.0399999996</v>
      </c>
    </row>
    <row r="19" spans="1:51" x14ac:dyDescent="0.25">
      <c r="A19" s="97" t="s">
        <v>14</v>
      </c>
      <c r="B19" s="7">
        <v>8495</v>
      </c>
      <c r="C19" s="199">
        <v>8.06</v>
      </c>
      <c r="D19" s="199">
        <v>68639.600000000006</v>
      </c>
      <c r="E19" s="98">
        <v>24775</v>
      </c>
      <c r="F19" s="277">
        <v>8.06</v>
      </c>
      <c r="G19" s="278">
        <v>200182</v>
      </c>
      <c r="H19" s="20">
        <v>30456</v>
      </c>
      <c r="I19" s="198">
        <v>8.06</v>
      </c>
      <c r="J19" s="189">
        <v>246084.48000000001</v>
      </c>
      <c r="K19" s="99">
        <v>34508</v>
      </c>
      <c r="L19" s="277">
        <v>8.06</v>
      </c>
      <c r="M19" s="277">
        <v>278824.64</v>
      </c>
      <c r="N19" s="20">
        <v>33065</v>
      </c>
      <c r="O19" s="198">
        <v>8.06</v>
      </c>
      <c r="P19" s="189">
        <v>267165.2</v>
      </c>
      <c r="Q19" s="100">
        <v>34249</v>
      </c>
      <c r="R19" s="277">
        <v>8.06</v>
      </c>
      <c r="S19" s="280">
        <v>276731.92</v>
      </c>
      <c r="T19" s="7">
        <v>33045</v>
      </c>
      <c r="U19" s="198">
        <v>8.06</v>
      </c>
      <c r="V19" s="189">
        <v>267003.59999999998</v>
      </c>
      <c r="W19" s="99">
        <v>33118</v>
      </c>
      <c r="X19" s="277">
        <v>8.06</v>
      </c>
      <c r="Y19" s="278">
        <v>267593.44</v>
      </c>
      <c r="Z19" s="20">
        <v>32316</v>
      </c>
      <c r="AA19" s="198">
        <v>8.06</v>
      </c>
      <c r="AB19" s="189">
        <v>261113.28</v>
      </c>
      <c r="AC19" s="98">
        <v>31589</v>
      </c>
      <c r="AD19" s="277">
        <v>8.4499999999999993</v>
      </c>
      <c r="AE19" s="278">
        <v>266927.05</v>
      </c>
      <c r="AF19" s="20">
        <v>33271</v>
      </c>
      <c r="AG19" s="198">
        <v>8.4499999999999993</v>
      </c>
      <c r="AH19" s="189">
        <v>281139.95</v>
      </c>
      <c r="AI19" s="100">
        <v>32410</v>
      </c>
      <c r="AJ19" s="277">
        <v>8.4499999999999993</v>
      </c>
      <c r="AK19" s="278">
        <v>273864.5</v>
      </c>
      <c r="AL19" s="20">
        <v>10962</v>
      </c>
      <c r="AM19" s="198">
        <v>8.4499999999999993</v>
      </c>
      <c r="AN19" s="189">
        <v>92628.9</v>
      </c>
      <c r="AO19" s="98">
        <v>7685</v>
      </c>
      <c r="AP19" s="277">
        <v>8.4499999999999993</v>
      </c>
      <c r="AQ19" s="278">
        <v>64938.25</v>
      </c>
      <c r="AR19" s="20">
        <v>15395</v>
      </c>
      <c r="AS19" s="198">
        <v>8.4499999999999993</v>
      </c>
      <c r="AT19" s="189">
        <f t="shared" si="1"/>
        <v>130087.74999999999</v>
      </c>
      <c r="AU19" s="98">
        <v>264027</v>
      </c>
      <c r="AV19" s="282">
        <v>0.39</v>
      </c>
      <c r="AW19" s="278">
        <v>102970.53</v>
      </c>
      <c r="AX19" s="20">
        <f t="shared" si="2"/>
        <v>395339</v>
      </c>
      <c r="AY19" s="189">
        <f t="shared" si="3"/>
        <v>3078891.4899999998</v>
      </c>
    </row>
    <row r="20" spans="1:51" x14ac:dyDescent="0.25">
      <c r="A20" s="97" t="s">
        <v>15</v>
      </c>
      <c r="B20" s="7">
        <v>8536</v>
      </c>
      <c r="C20" s="199">
        <v>2.41</v>
      </c>
      <c r="D20" s="199">
        <v>20571.759999999998</v>
      </c>
      <c r="E20" s="98">
        <v>24889</v>
      </c>
      <c r="F20" s="277">
        <v>2.41</v>
      </c>
      <c r="G20" s="278">
        <v>59982.49</v>
      </c>
      <c r="H20" s="20">
        <v>30894</v>
      </c>
      <c r="I20" s="198">
        <v>2.41</v>
      </c>
      <c r="J20" s="189">
        <v>74454.539999999994</v>
      </c>
      <c r="K20" s="99">
        <v>34503</v>
      </c>
      <c r="L20" s="277">
        <v>2.41</v>
      </c>
      <c r="M20" s="277">
        <v>83152.23</v>
      </c>
      <c r="N20" s="20">
        <v>33065</v>
      </c>
      <c r="O20" s="198">
        <v>2.41</v>
      </c>
      <c r="P20" s="189">
        <v>79686.649999999994</v>
      </c>
      <c r="Q20" s="100">
        <v>35964</v>
      </c>
      <c r="R20" s="277">
        <v>2.41</v>
      </c>
      <c r="S20" s="277">
        <v>86673.24</v>
      </c>
      <c r="T20" s="20">
        <v>35209</v>
      </c>
      <c r="U20" s="198">
        <v>2.41</v>
      </c>
      <c r="V20" s="189">
        <v>84853.69</v>
      </c>
      <c r="W20" s="99">
        <v>35582</v>
      </c>
      <c r="X20" s="277">
        <v>2.41</v>
      </c>
      <c r="Y20" s="278">
        <v>85752.62</v>
      </c>
      <c r="Z20" s="20">
        <v>35403</v>
      </c>
      <c r="AA20" s="198">
        <v>2.41</v>
      </c>
      <c r="AB20" s="189">
        <v>85321.23</v>
      </c>
      <c r="AC20" s="98">
        <v>33983</v>
      </c>
      <c r="AD20" s="277">
        <v>2.52</v>
      </c>
      <c r="AE20" s="278">
        <v>85637.16</v>
      </c>
      <c r="AF20" s="20">
        <v>33682</v>
      </c>
      <c r="AG20" s="198">
        <v>2.52</v>
      </c>
      <c r="AH20" s="189">
        <v>84878.64</v>
      </c>
      <c r="AI20" s="100">
        <v>32531</v>
      </c>
      <c r="AJ20" s="277">
        <v>2.52</v>
      </c>
      <c r="AK20" s="278">
        <v>81978.12</v>
      </c>
      <c r="AL20" s="20">
        <v>10952</v>
      </c>
      <c r="AM20" s="198">
        <v>2.52</v>
      </c>
      <c r="AN20" s="189">
        <v>27599.040000000001</v>
      </c>
      <c r="AO20" s="98">
        <v>7703</v>
      </c>
      <c r="AP20" s="277">
        <v>2.52</v>
      </c>
      <c r="AQ20" s="278">
        <v>19411.560000000001</v>
      </c>
      <c r="AR20" s="20">
        <v>15432</v>
      </c>
      <c r="AS20" s="198">
        <v>2.52</v>
      </c>
      <c r="AT20" s="189">
        <f t="shared" si="1"/>
        <v>38888.639999999999</v>
      </c>
      <c r="AU20" s="98">
        <v>274045</v>
      </c>
      <c r="AV20" s="282">
        <v>0.11</v>
      </c>
      <c r="AW20" s="278">
        <v>30144.95</v>
      </c>
      <c r="AX20" s="20">
        <f t="shared" si="2"/>
        <v>408328</v>
      </c>
      <c r="AY20" s="189">
        <f t="shared" si="3"/>
        <v>944132.87</v>
      </c>
    </row>
    <row r="21" spans="1:51" x14ac:dyDescent="0.25">
      <c r="A21" s="97" t="s">
        <v>11</v>
      </c>
      <c r="B21" s="3">
        <f>SUM(B17:B20)</f>
        <v>34228</v>
      </c>
      <c r="C21" s="212">
        <f t="shared" ref="C21:AI21" si="4">SUM(C17:C20)</f>
        <v>21.81</v>
      </c>
      <c r="D21" s="200">
        <f t="shared" si="4"/>
        <v>186341.16</v>
      </c>
      <c r="E21" s="98">
        <f t="shared" si="4"/>
        <v>100355</v>
      </c>
      <c r="F21" s="278">
        <f t="shared" ref="F21" si="5">SUM(F17:F20)</f>
        <v>21.81</v>
      </c>
      <c r="G21" s="278">
        <f t="shared" si="4"/>
        <v>547395.35</v>
      </c>
      <c r="H21" s="20">
        <f t="shared" si="4"/>
        <v>124027</v>
      </c>
      <c r="I21" s="189">
        <f t="shared" si="4"/>
        <v>21.81</v>
      </c>
      <c r="J21" s="189">
        <f t="shared" si="4"/>
        <v>674643.48</v>
      </c>
      <c r="K21" s="98">
        <f t="shared" si="4"/>
        <v>138743</v>
      </c>
      <c r="L21" s="278">
        <f t="shared" si="4"/>
        <v>21.81</v>
      </c>
      <c r="M21" s="278">
        <f>SUM(M17:M20)</f>
        <v>756086.15</v>
      </c>
      <c r="N21" s="20">
        <f t="shared" si="4"/>
        <v>133226</v>
      </c>
      <c r="O21" s="189">
        <f t="shared" si="4"/>
        <v>21.81</v>
      </c>
      <c r="P21" s="189">
        <f t="shared" si="4"/>
        <v>727220.83</v>
      </c>
      <c r="Q21" s="98">
        <f>SUM(Q17:Q20)</f>
        <v>137436</v>
      </c>
      <c r="R21" s="278">
        <f t="shared" ref="R21" si="6">SUM(R17:R20)</f>
        <v>21.81</v>
      </c>
      <c r="S21" s="278">
        <f t="shared" si="4"/>
        <v>749528.37999999989</v>
      </c>
      <c r="T21" s="20">
        <f t="shared" si="4"/>
        <v>133970</v>
      </c>
      <c r="U21" s="189">
        <f t="shared" ref="U21" si="7">SUM(U17:U20)</f>
        <v>21.81</v>
      </c>
      <c r="V21" s="189">
        <f t="shared" si="4"/>
        <v>729005.16999999993</v>
      </c>
      <c r="W21" s="98">
        <f t="shared" si="4"/>
        <v>134658</v>
      </c>
      <c r="X21" s="278">
        <f t="shared" si="4"/>
        <v>21.81</v>
      </c>
      <c r="Y21" s="278">
        <f>SUM(Y17:Y20)</f>
        <v>730511.75999999989</v>
      </c>
      <c r="Z21" s="20">
        <f t="shared" si="4"/>
        <v>132321</v>
      </c>
      <c r="AA21" s="189">
        <f t="shared" si="4"/>
        <v>21.81</v>
      </c>
      <c r="AB21" s="189">
        <f t="shared" si="4"/>
        <v>715531.52999999991</v>
      </c>
      <c r="AC21" s="98">
        <f t="shared" si="4"/>
        <v>128511</v>
      </c>
      <c r="AD21" s="278">
        <f t="shared" si="4"/>
        <v>22.86</v>
      </c>
      <c r="AE21" s="278">
        <f t="shared" si="4"/>
        <v>730359.30999999994</v>
      </c>
      <c r="AF21" s="20">
        <f t="shared" si="4"/>
        <v>134855</v>
      </c>
      <c r="AG21" s="189">
        <f t="shared" ref="AG21" si="8">SUM(AG17:AG20)</f>
        <v>22.86</v>
      </c>
      <c r="AH21" s="189">
        <f>SUM(AH17:AH20)</f>
        <v>768038.79999999993</v>
      </c>
      <c r="AI21" s="98">
        <f t="shared" si="4"/>
        <v>130934</v>
      </c>
      <c r="AJ21" s="278">
        <f t="shared" ref="AJ21" si="9">SUM(AJ17:AJ20)</f>
        <v>22.86</v>
      </c>
      <c r="AK21" s="278">
        <f>SUM(AK17:AK20)</f>
        <v>747158.63</v>
      </c>
      <c r="AL21" s="20">
        <f>SUM(AL17:AL20)</f>
        <v>44266</v>
      </c>
      <c r="AM21" s="189">
        <f t="shared" ref="AM21" si="10">SUM(AM17:AM20)</f>
        <v>22.86</v>
      </c>
      <c r="AN21" s="189">
        <f>SUM(AN17:AN20)</f>
        <v>252842.69</v>
      </c>
      <c r="AO21" s="98">
        <f>SUM(AO17:AO20)</f>
        <v>31112</v>
      </c>
      <c r="AP21" s="278">
        <f t="shared" ref="AP21" si="11">SUM(AP17:AP20)</f>
        <v>22.86</v>
      </c>
      <c r="AQ21" s="278">
        <f>SUM(AQ17:AQ20)</f>
        <v>177679.47</v>
      </c>
      <c r="AR21" s="20">
        <f>SUM(AR17:AR20)</f>
        <v>61986</v>
      </c>
      <c r="AS21" s="189">
        <f t="shared" ref="AS21" si="12">SUM(AS17:AS20)</f>
        <v>22.86</v>
      </c>
      <c r="AT21" s="189">
        <f t="shared" ref="AT21:AY21" si="13">SUM(AT17:AT20)</f>
        <v>353976.79000000004</v>
      </c>
      <c r="AU21" s="98">
        <f t="shared" si="13"/>
        <v>1068964</v>
      </c>
      <c r="AV21" s="278">
        <f t="shared" si="13"/>
        <v>1.05</v>
      </c>
      <c r="AW21" s="278">
        <f t="shared" si="13"/>
        <v>279712.24</v>
      </c>
      <c r="AX21" s="20">
        <f t="shared" si="13"/>
        <v>1600628</v>
      </c>
      <c r="AY21" s="189">
        <f t="shared" si="13"/>
        <v>8397026.5699999984</v>
      </c>
    </row>
    <row r="22" spans="1:51" s="191" customFormat="1" x14ac:dyDescent="0.25">
      <c r="A22" s="287" t="s">
        <v>35</v>
      </c>
      <c r="B22" s="364"/>
      <c r="C22" s="365"/>
      <c r="D22" s="366"/>
      <c r="E22" s="561">
        <v>8737.4599999999991</v>
      </c>
      <c r="F22" s="562"/>
      <c r="G22" s="563"/>
      <c r="H22" s="353">
        <v>8427.93</v>
      </c>
      <c r="I22" s="354"/>
      <c r="J22" s="355"/>
      <c r="K22" s="561">
        <v>7094.24</v>
      </c>
      <c r="L22" s="562"/>
      <c r="M22" s="563"/>
      <c r="N22" s="353">
        <v>16123.72</v>
      </c>
      <c r="O22" s="354"/>
      <c r="P22" s="355"/>
      <c r="Q22" s="566">
        <v>13516.53</v>
      </c>
      <c r="R22" s="567"/>
      <c r="S22" s="568"/>
      <c r="T22" s="485">
        <v>17227.05</v>
      </c>
      <c r="U22" s="486"/>
      <c r="V22" s="487"/>
      <c r="W22" s="561">
        <v>18703.150000000001</v>
      </c>
      <c r="X22" s="562"/>
      <c r="Y22" s="563"/>
      <c r="Z22" s="353">
        <v>15595</v>
      </c>
      <c r="AA22" s="354"/>
      <c r="AB22" s="355"/>
      <c r="AC22" s="561">
        <v>14594.72</v>
      </c>
      <c r="AD22" s="562"/>
      <c r="AE22" s="563"/>
      <c r="AF22" s="353">
        <v>15198.78</v>
      </c>
      <c r="AG22" s="354"/>
      <c r="AH22" s="355"/>
      <c r="AI22" s="561">
        <v>11853.13</v>
      </c>
      <c r="AJ22" s="562"/>
      <c r="AK22" s="563"/>
      <c r="AL22" s="353">
        <v>0</v>
      </c>
      <c r="AM22" s="354"/>
      <c r="AN22" s="355"/>
      <c r="AO22" s="561">
        <v>0</v>
      </c>
      <c r="AP22" s="562"/>
      <c r="AQ22" s="563"/>
      <c r="AR22" s="353">
        <v>26675.89</v>
      </c>
      <c r="AS22" s="354"/>
      <c r="AT22" s="355"/>
      <c r="AU22" s="561"/>
      <c r="AV22" s="562"/>
      <c r="AW22" s="563"/>
      <c r="AX22" s="189"/>
      <c r="AY22" s="189">
        <f>B22+E22+H22+K22+N22+Q22+T22+W22+Z22+AC22+AF22+AI22+AL22+AO22+AR22+AU22</f>
        <v>173747.59999999998</v>
      </c>
    </row>
    <row r="23" spans="1:51" s="191" customFormat="1" x14ac:dyDescent="0.25">
      <c r="A23" s="287" t="s">
        <v>23</v>
      </c>
      <c r="B23" s="364">
        <f>D21-D22</f>
        <v>186341.16</v>
      </c>
      <c r="C23" s="365"/>
      <c r="D23" s="366"/>
      <c r="E23" s="561">
        <f>G21-E22</f>
        <v>538657.89</v>
      </c>
      <c r="F23" s="562"/>
      <c r="G23" s="563"/>
      <c r="H23" s="353">
        <f>J21-H22</f>
        <v>666215.54999999993</v>
      </c>
      <c r="I23" s="354"/>
      <c r="J23" s="355"/>
      <c r="K23" s="561">
        <f>M21-K22</f>
        <v>748991.91</v>
      </c>
      <c r="L23" s="562"/>
      <c r="M23" s="563"/>
      <c r="N23" s="353">
        <f>P21-N22</f>
        <v>711097.11</v>
      </c>
      <c r="O23" s="354"/>
      <c r="P23" s="355"/>
      <c r="Q23" s="561">
        <f>S21-Q22</f>
        <v>736011.84999999986</v>
      </c>
      <c r="R23" s="562"/>
      <c r="S23" s="563"/>
      <c r="T23" s="353">
        <f>V21-T22</f>
        <v>711778.11999999988</v>
      </c>
      <c r="U23" s="354"/>
      <c r="V23" s="355"/>
      <c r="W23" s="561">
        <f>Y21-W22</f>
        <v>711808.60999999987</v>
      </c>
      <c r="X23" s="562"/>
      <c r="Y23" s="563"/>
      <c r="Z23" s="353">
        <f>AB21-Z22</f>
        <v>699936.52999999991</v>
      </c>
      <c r="AA23" s="354"/>
      <c r="AB23" s="355"/>
      <c r="AC23" s="561">
        <f>AE21-AC22</f>
        <v>715764.59</v>
      </c>
      <c r="AD23" s="562"/>
      <c r="AE23" s="563"/>
      <c r="AF23" s="353">
        <f>AH21-AF22</f>
        <v>752840.0199999999</v>
      </c>
      <c r="AG23" s="354"/>
      <c r="AH23" s="355"/>
      <c r="AI23" s="561">
        <f>AK21-AI22</f>
        <v>735305.5</v>
      </c>
      <c r="AJ23" s="562"/>
      <c r="AK23" s="563"/>
      <c r="AL23" s="353">
        <f>AN21-AN22</f>
        <v>252842.69</v>
      </c>
      <c r="AM23" s="354"/>
      <c r="AN23" s="355"/>
      <c r="AO23" s="561">
        <f>AQ21-AQ22</f>
        <v>177679.47</v>
      </c>
      <c r="AP23" s="562"/>
      <c r="AQ23" s="563"/>
      <c r="AR23" s="353">
        <f>AT21-AR22</f>
        <v>327300.90000000002</v>
      </c>
      <c r="AS23" s="354"/>
      <c r="AT23" s="355"/>
      <c r="AU23" s="561">
        <f>AW21-AW22</f>
        <v>279712.24</v>
      </c>
      <c r="AV23" s="562"/>
      <c r="AW23" s="563"/>
      <c r="AX23" s="198"/>
      <c r="AY23" s="189">
        <f>AY21-AY22</f>
        <v>8223278.9699999988</v>
      </c>
    </row>
    <row r="26" spans="1:51" ht="15.75" thickBot="1" x14ac:dyDescent="0.3"/>
    <row r="27" spans="1:51" ht="27" thickBot="1" x14ac:dyDescent="0.45">
      <c r="A27" s="386" t="s">
        <v>145</v>
      </c>
      <c r="B27" s="387"/>
      <c r="C27" s="387"/>
      <c r="D27" s="387"/>
      <c r="E27" s="387"/>
      <c r="F27" s="387"/>
      <c r="G27" s="387"/>
      <c r="H27" s="387"/>
      <c r="I27" s="387"/>
      <c r="J27" s="388"/>
      <c r="K27" s="551" t="s">
        <v>100</v>
      </c>
      <c r="L27" s="368"/>
      <c r="M27" s="368"/>
      <c r="N27" s="368"/>
      <c r="O27" s="368"/>
      <c r="P27" s="368"/>
      <c r="Q27" s="368"/>
      <c r="R27" s="368"/>
      <c r="S27" s="368"/>
      <c r="T27" s="368"/>
      <c r="U27" s="368"/>
      <c r="V27" s="369"/>
      <c r="W27" s="551" t="s">
        <v>100</v>
      </c>
      <c r="X27" s="368"/>
      <c r="Y27" s="368"/>
      <c r="Z27" s="368"/>
      <c r="AA27" s="368"/>
      <c r="AB27" s="368"/>
      <c r="AC27" s="368"/>
      <c r="AD27" s="368"/>
      <c r="AE27" s="368"/>
      <c r="AF27" s="368"/>
      <c r="AG27" s="368"/>
      <c r="AH27" s="368"/>
      <c r="AI27" s="551" t="s">
        <v>100</v>
      </c>
      <c r="AJ27" s="368"/>
      <c r="AK27" s="368"/>
      <c r="AL27" s="368"/>
      <c r="AM27" s="368"/>
      <c r="AN27" s="368"/>
      <c r="AO27" s="368"/>
      <c r="AP27" s="368"/>
      <c r="AQ27" s="368"/>
      <c r="AR27" s="368"/>
      <c r="AS27" s="368"/>
      <c r="AT27" s="368"/>
      <c r="AU27" s="368"/>
      <c r="AV27" s="369"/>
      <c r="AW27" s="284"/>
      <c r="AX27" s="90"/>
      <c r="AY27" s="284"/>
    </row>
    <row r="28" spans="1:51" ht="15.75" thickBot="1" x14ac:dyDescent="0.3">
      <c r="A28" s="133" t="s">
        <v>16</v>
      </c>
      <c r="B28" s="548" t="s">
        <v>0</v>
      </c>
      <c r="C28" s="549"/>
      <c r="D28" s="550"/>
      <c r="E28" s="553" t="s">
        <v>1</v>
      </c>
      <c r="F28" s="554"/>
      <c r="G28" s="555"/>
      <c r="H28" s="553" t="s">
        <v>2</v>
      </c>
      <c r="I28" s="554"/>
      <c r="J28" s="555"/>
      <c r="K28" s="553" t="s">
        <v>3</v>
      </c>
      <c r="L28" s="554"/>
      <c r="M28" s="555"/>
      <c r="N28" s="553" t="s">
        <v>4</v>
      </c>
      <c r="O28" s="554"/>
      <c r="P28" s="555"/>
      <c r="Q28" s="553" t="s">
        <v>5</v>
      </c>
      <c r="R28" s="554"/>
      <c r="S28" s="555"/>
      <c r="T28" s="553" t="s">
        <v>6</v>
      </c>
      <c r="U28" s="554"/>
      <c r="V28" s="555"/>
      <c r="W28" s="553" t="s">
        <v>7</v>
      </c>
      <c r="X28" s="554"/>
      <c r="Y28" s="555"/>
      <c r="Z28" s="553" t="s">
        <v>8</v>
      </c>
      <c r="AA28" s="554"/>
      <c r="AB28" s="555"/>
      <c r="AC28" s="553" t="s">
        <v>9</v>
      </c>
      <c r="AD28" s="554"/>
      <c r="AE28" s="555"/>
      <c r="AF28" s="553" t="s">
        <v>10</v>
      </c>
      <c r="AG28" s="554"/>
      <c r="AH28" s="555"/>
      <c r="AI28" s="407" t="s">
        <v>33</v>
      </c>
      <c r="AJ28" s="408"/>
      <c r="AK28" s="409"/>
      <c r="AL28" s="407" t="s">
        <v>33</v>
      </c>
      <c r="AM28" s="408"/>
      <c r="AN28" s="409"/>
      <c r="AO28" s="407" t="s">
        <v>33</v>
      </c>
      <c r="AP28" s="408"/>
      <c r="AQ28" s="409"/>
      <c r="AR28" s="407" t="s">
        <v>40</v>
      </c>
      <c r="AS28" s="408"/>
      <c r="AT28" s="409"/>
      <c r="AU28" s="407" t="s">
        <v>11</v>
      </c>
      <c r="AV28" s="552"/>
    </row>
    <row r="29" spans="1:51" x14ac:dyDescent="0.25">
      <c r="A29" s="36"/>
      <c r="B29" s="36" t="s">
        <v>17</v>
      </c>
      <c r="C29" s="203" t="s">
        <v>19</v>
      </c>
      <c r="D29" s="203" t="s">
        <v>20</v>
      </c>
      <c r="E29" s="36" t="s">
        <v>17</v>
      </c>
      <c r="F29" s="203" t="s">
        <v>19</v>
      </c>
      <c r="G29" s="203" t="s">
        <v>20</v>
      </c>
      <c r="H29" s="36" t="s">
        <v>17</v>
      </c>
      <c r="I29" s="203" t="s">
        <v>19</v>
      </c>
      <c r="J29" s="203" t="s">
        <v>20</v>
      </c>
      <c r="K29" s="36" t="s">
        <v>17</v>
      </c>
      <c r="L29" s="203" t="s">
        <v>19</v>
      </c>
      <c r="M29" s="203" t="s">
        <v>20</v>
      </c>
      <c r="N29" s="36" t="s">
        <v>17</v>
      </c>
      <c r="O29" s="203" t="s">
        <v>19</v>
      </c>
      <c r="P29" s="203" t="s">
        <v>20</v>
      </c>
      <c r="Q29" s="36" t="s">
        <v>17</v>
      </c>
      <c r="R29" s="203" t="s">
        <v>19</v>
      </c>
      <c r="S29" s="203" t="s">
        <v>20</v>
      </c>
      <c r="T29" s="36" t="s">
        <v>17</v>
      </c>
      <c r="U29" s="203" t="s">
        <v>19</v>
      </c>
      <c r="V29" s="203" t="s">
        <v>20</v>
      </c>
      <c r="W29" s="36" t="s">
        <v>17</v>
      </c>
      <c r="X29" s="203" t="s">
        <v>19</v>
      </c>
      <c r="Y29" s="203" t="s">
        <v>20</v>
      </c>
      <c r="Z29" s="36" t="s">
        <v>17</v>
      </c>
      <c r="AA29" s="203" t="s">
        <v>19</v>
      </c>
      <c r="AB29" s="203" t="s">
        <v>20</v>
      </c>
      <c r="AC29" s="36" t="s">
        <v>17</v>
      </c>
      <c r="AD29" s="203" t="s">
        <v>19</v>
      </c>
      <c r="AE29" s="203" t="s">
        <v>20</v>
      </c>
      <c r="AF29" s="36" t="s">
        <v>17</v>
      </c>
      <c r="AG29" s="203" t="s">
        <v>19</v>
      </c>
      <c r="AH29" s="203" t="s">
        <v>20</v>
      </c>
      <c r="AI29" s="36" t="s">
        <v>17</v>
      </c>
      <c r="AJ29" s="203" t="s">
        <v>19</v>
      </c>
      <c r="AK29" s="203" t="s">
        <v>20</v>
      </c>
      <c r="AL29" s="36" t="s">
        <v>17</v>
      </c>
      <c r="AM29" s="203" t="s">
        <v>19</v>
      </c>
      <c r="AN29" s="203" t="s">
        <v>20</v>
      </c>
      <c r="AO29" s="36" t="s">
        <v>17</v>
      </c>
      <c r="AP29" s="203" t="s">
        <v>19</v>
      </c>
      <c r="AQ29" s="203" t="s">
        <v>20</v>
      </c>
      <c r="AR29" s="36" t="s">
        <v>17</v>
      </c>
      <c r="AS29" s="203" t="s">
        <v>19</v>
      </c>
      <c r="AT29" s="203" t="s">
        <v>20</v>
      </c>
      <c r="AU29" s="36" t="s">
        <v>17</v>
      </c>
      <c r="AV29" s="283" t="s">
        <v>18</v>
      </c>
    </row>
    <row r="30" spans="1:51" x14ac:dyDescent="0.25">
      <c r="A30" s="170" t="s">
        <v>12</v>
      </c>
      <c r="B30" s="171">
        <v>35752</v>
      </c>
      <c r="C30" s="261">
        <v>2.83</v>
      </c>
      <c r="D30" s="262">
        <f>B30*C30</f>
        <v>101178.16</v>
      </c>
      <c r="E30" s="20">
        <v>32671</v>
      </c>
      <c r="F30" s="214">
        <v>2.83</v>
      </c>
      <c r="G30" s="189">
        <f>E30*F30</f>
        <v>92458.930000000008</v>
      </c>
      <c r="H30" s="172">
        <v>36393</v>
      </c>
      <c r="I30" s="261">
        <v>2.83</v>
      </c>
      <c r="J30" s="261">
        <f>H30*I30</f>
        <v>102992.19</v>
      </c>
      <c r="K30" s="20">
        <v>35596</v>
      </c>
      <c r="L30" s="198">
        <v>2.95</v>
      </c>
      <c r="M30" s="189">
        <f>K30*L30</f>
        <v>105008.20000000001</v>
      </c>
      <c r="N30" s="171"/>
      <c r="O30" s="261">
        <v>2.95</v>
      </c>
      <c r="P30" s="261"/>
      <c r="Q30" s="20"/>
      <c r="R30" s="198">
        <v>2.95</v>
      </c>
      <c r="S30" s="189"/>
      <c r="T30" s="172"/>
      <c r="U30" s="261">
        <v>2.95</v>
      </c>
      <c r="V30" s="262"/>
      <c r="W30" s="20"/>
      <c r="X30" s="198">
        <v>2.95</v>
      </c>
      <c r="Y30" s="189"/>
      <c r="Z30" s="171"/>
      <c r="AA30" s="261">
        <v>2.95</v>
      </c>
      <c r="AB30" s="262"/>
      <c r="AC30" s="20"/>
      <c r="AD30" s="198">
        <v>2.95</v>
      </c>
      <c r="AE30" s="189"/>
      <c r="AF30" s="171"/>
      <c r="AG30" s="261">
        <v>2.95</v>
      </c>
      <c r="AH30" s="265"/>
      <c r="AI30" s="20"/>
      <c r="AJ30" s="198">
        <v>2.95</v>
      </c>
      <c r="AK30" s="189"/>
      <c r="AL30" s="171"/>
      <c r="AM30" s="261">
        <v>2.95</v>
      </c>
      <c r="AN30" s="262"/>
      <c r="AO30" s="20"/>
      <c r="AP30" s="198">
        <v>2.95</v>
      </c>
      <c r="AQ30" s="189"/>
      <c r="AR30" s="171"/>
      <c r="AS30" s="261">
        <v>2.95</v>
      </c>
      <c r="AT30" s="262"/>
      <c r="AU30" s="20"/>
      <c r="AV30" s="189"/>
    </row>
    <row r="31" spans="1:51" x14ac:dyDescent="0.25">
      <c r="A31" s="170" t="s">
        <v>13</v>
      </c>
      <c r="B31" s="171">
        <v>35498</v>
      </c>
      <c r="C31" s="261">
        <v>9.06</v>
      </c>
      <c r="D31" s="262">
        <f t="shared" ref="D31:D33" si="14">B31*C31</f>
        <v>321611.88</v>
      </c>
      <c r="E31" s="20">
        <v>32066</v>
      </c>
      <c r="F31" s="198">
        <v>9.06</v>
      </c>
      <c r="G31" s="189">
        <f t="shared" ref="G31:G33" si="15">E31*F31</f>
        <v>290517.96000000002</v>
      </c>
      <c r="H31" s="172">
        <v>35591</v>
      </c>
      <c r="I31" s="261">
        <v>9.06</v>
      </c>
      <c r="J31" s="261">
        <f t="shared" ref="J31:J33" si="16">H31*I31</f>
        <v>322454.46000000002</v>
      </c>
      <c r="K31" s="20">
        <v>34964</v>
      </c>
      <c r="L31" s="198">
        <v>9.4499999999999993</v>
      </c>
      <c r="M31" s="189">
        <f t="shared" ref="M31:M33" si="17">K31*L31</f>
        <v>330409.8</v>
      </c>
      <c r="N31" s="173"/>
      <c r="O31" s="261">
        <v>9.4499999999999993</v>
      </c>
      <c r="P31" s="261"/>
      <c r="Q31" s="7"/>
      <c r="R31" s="198">
        <v>9.4499999999999993</v>
      </c>
      <c r="S31" s="189"/>
      <c r="T31" s="172"/>
      <c r="U31" s="261">
        <v>9.4499999999999993</v>
      </c>
      <c r="V31" s="262"/>
      <c r="W31" s="20"/>
      <c r="X31" s="198">
        <v>9.4499999999999993</v>
      </c>
      <c r="Y31" s="189"/>
      <c r="Z31" s="171"/>
      <c r="AA31" s="261">
        <v>9.4499999999999993</v>
      </c>
      <c r="AB31" s="262"/>
      <c r="AC31" s="20"/>
      <c r="AD31" s="198">
        <v>9.4499999999999993</v>
      </c>
      <c r="AE31" s="189"/>
      <c r="AF31" s="171"/>
      <c r="AG31" s="261">
        <v>9.4499999999999993</v>
      </c>
      <c r="AH31" s="262"/>
      <c r="AI31" s="20"/>
      <c r="AJ31" s="198">
        <v>9.4499999999999993</v>
      </c>
      <c r="AK31" s="189"/>
      <c r="AL31" s="171"/>
      <c r="AM31" s="261">
        <v>9.4499999999999993</v>
      </c>
      <c r="AN31" s="262"/>
      <c r="AO31" s="20"/>
      <c r="AP31" s="198">
        <v>9.4499999999999993</v>
      </c>
      <c r="AQ31" s="189"/>
      <c r="AR31" s="171"/>
      <c r="AS31" s="261">
        <v>9.4499999999999993</v>
      </c>
      <c r="AT31" s="262"/>
      <c r="AU31" s="20"/>
      <c r="AV31" s="189"/>
    </row>
    <row r="32" spans="1:51" x14ac:dyDescent="0.25">
      <c r="A32" s="170" t="s">
        <v>14</v>
      </c>
      <c r="B32" s="171">
        <v>35049</v>
      </c>
      <c r="C32" s="261">
        <v>8.4499999999999993</v>
      </c>
      <c r="D32" s="262">
        <f t="shared" si="14"/>
        <v>296164.05</v>
      </c>
      <c r="E32" s="20">
        <v>31994</v>
      </c>
      <c r="F32" s="198">
        <v>8.4499999999999993</v>
      </c>
      <c r="G32" s="189">
        <f t="shared" si="15"/>
        <v>270349.3</v>
      </c>
      <c r="H32" s="172">
        <v>35568</v>
      </c>
      <c r="I32" s="261">
        <v>8.4499999999999993</v>
      </c>
      <c r="J32" s="261">
        <f t="shared" si="16"/>
        <v>300549.59999999998</v>
      </c>
      <c r="K32" s="20">
        <v>34857</v>
      </c>
      <c r="L32" s="198">
        <v>8.81</v>
      </c>
      <c r="M32" s="189">
        <f t="shared" si="17"/>
        <v>307090.17000000004</v>
      </c>
      <c r="N32" s="173"/>
      <c r="O32" s="261">
        <v>8.81</v>
      </c>
      <c r="P32" s="279"/>
      <c r="Q32" s="7"/>
      <c r="R32" s="198">
        <v>8.81</v>
      </c>
      <c r="S32" s="189"/>
      <c r="T32" s="172"/>
      <c r="U32" s="261">
        <v>8.81</v>
      </c>
      <c r="V32" s="262"/>
      <c r="W32" s="20"/>
      <c r="X32" s="198">
        <v>8.81</v>
      </c>
      <c r="Y32" s="189"/>
      <c r="Z32" s="171"/>
      <c r="AA32" s="261">
        <v>8.81</v>
      </c>
      <c r="AB32" s="262"/>
      <c r="AC32" s="20"/>
      <c r="AD32" s="198">
        <v>8.81</v>
      </c>
      <c r="AE32" s="189"/>
      <c r="AF32" s="173"/>
      <c r="AG32" s="261">
        <v>8.81</v>
      </c>
      <c r="AH32" s="262"/>
      <c r="AI32" s="20"/>
      <c r="AJ32" s="198">
        <v>8.81</v>
      </c>
      <c r="AK32" s="189"/>
      <c r="AL32" s="171"/>
      <c r="AM32" s="261">
        <v>8.81</v>
      </c>
      <c r="AN32" s="262"/>
      <c r="AO32" s="20"/>
      <c r="AP32" s="198">
        <v>8.81</v>
      </c>
      <c r="AQ32" s="189"/>
      <c r="AR32" s="171"/>
      <c r="AS32" s="261">
        <v>8.81</v>
      </c>
      <c r="AT32" s="262"/>
      <c r="AU32" s="20"/>
      <c r="AV32" s="189"/>
    </row>
    <row r="33" spans="1:48" x14ac:dyDescent="0.25">
      <c r="A33" s="170" t="s">
        <v>15</v>
      </c>
      <c r="B33" s="171">
        <v>35139</v>
      </c>
      <c r="C33" s="261">
        <v>2.52</v>
      </c>
      <c r="D33" s="262">
        <f t="shared" si="14"/>
        <v>88550.28</v>
      </c>
      <c r="E33" s="20">
        <v>32069</v>
      </c>
      <c r="F33" s="198">
        <v>2.52</v>
      </c>
      <c r="G33" s="189">
        <f t="shared" si="15"/>
        <v>80813.88</v>
      </c>
      <c r="H33" s="172">
        <v>35684</v>
      </c>
      <c r="I33" s="261">
        <v>2.52</v>
      </c>
      <c r="J33" s="261">
        <f t="shared" si="16"/>
        <v>89923.680000000008</v>
      </c>
      <c r="K33" s="20">
        <v>34915</v>
      </c>
      <c r="L33" s="198">
        <v>2.64</v>
      </c>
      <c r="M33" s="189">
        <f t="shared" si="17"/>
        <v>92175.6</v>
      </c>
      <c r="N33" s="173"/>
      <c r="O33" s="261">
        <v>2.64</v>
      </c>
      <c r="P33" s="261"/>
      <c r="Q33" s="20"/>
      <c r="R33" s="198">
        <v>2.64</v>
      </c>
      <c r="S33" s="189"/>
      <c r="T33" s="172"/>
      <c r="U33" s="261">
        <v>2.64</v>
      </c>
      <c r="V33" s="262"/>
      <c r="W33" s="20"/>
      <c r="X33" s="198">
        <v>2.64</v>
      </c>
      <c r="Y33" s="189"/>
      <c r="Z33" s="171"/>
      <c r="AA33" s="261">
        <v>2.64</v>
      </c>
      <c r="AB33" s="262"/>
      <c r="AC33" s="20"/>
      <c r="AD33" s="198">
        <v>2.64</v>
      </c>
      <c r="AE33" s="189"/>
      <c r="AF33" s="173"/>
      <c r="AG33" s="261">
        <v>2.64</v>
      </c>
      <c r="AH33" s="262"/>
      <c r="AI33" s="20"/>
      <c r="AJ33" s="198">
        <v>2.64</v>
      </c>
      <c r="AK33" s="189"/>
      <c r="AL33" s="171"/>
      <c r="AM33" s="261">
        <v>2.64</v>
      </c>
      <c r="AN33" s="262"/>
      <c r="AO33" s="20"/>
      <c r="AP33" s="198">
        <v>2.64</v>
      </c>
      <c r="AQ33" s="189"/>
      <c r="AR33" s="171"/>
      <c r="AS33" s="261">
        <v>2.64</v>
      </c>
      <c r="AT33" s="262"/>
      <c r="AU33" s="20"/>
      <c r="AV33" s="189"/>
    </row>
    <row r="34" spans="1:48" x14ac:dyDescent="0.25">
      <c r="A34" s="170" t="s">
        <v>11</v>
      </c>
      <c r="B34" s="171">
        <f>SUM(B30:B33)</f>
        <v>141438</v>
      </c>
      <c r="C34" s="262">
        <f t="shared" ref="C34:J34" si="18">SUM(C30:C33)</f>
        <v>22.86</v>
      </c>
      <c r="D34" s="262">
        <f t="shared" si="18"/>
        <v>807504.37000000011</v>
      </c>
      <c r="E34" s="20">
        <f t="shared" si="18"/>
        <v>128800</v>
      </c>
      <c r="F34" s="189">
        <f t="shared" si="18"/>
        <v>22.86</v>
      </c>
      <c r="G34" s="189">
        <f t="shared" si="18"/>
        <v>734140.07</v>
      </c>
      <c r="H34" s="171">
        <f t="shared" si="18"/>
        <v>143236</v>
      </c>
      <c r="I34" s="262">
        <f t="shared" si="18"/>
        <v>22.86</v>
      </c>
      <c r="J34" s="262">
        <f t="shared" si="18"/>
        <v>815919.93</v>
      </c>
      <c r="K34" s="20">
        <f t="shared" ref="K34:M34" si="19">SUM(K30:K33)</f>
        <v>140332</v>
      </c>
      <c r="L34" s="189">
        <f t="shared" si="19"/>
        <v>23.85</v>
      </c>
      <c r="M34" s="189">
        <f t="shared" si="19"/>
        <v>834683.77</v>
      </c>
      <c r="N34" s="171">
        <f>SUM(N30:N33)</f>
        <v>0</v>
      </c>
      <c r="O34" s="262">
        <f t="shared" ref="O34" si="20">SUM(O30:O33)</f>
        <v>23.85</v>
      </c>
      <c r="P34" s="262">
        <f t="shared" ref="P34:Q34" si="21">SUM(P30:P33)</f>
        <v>0</v>
      </c>
      <c r="Q34" s="20">
        <f t="shared" si="21"/>
        <v>0</v>
      </c>
      <c r="R34" s="189">
        <f t="shared" ref="R34" si="22">SUM(R30:R33)</f>
        <v>23.85</v>
      </c>
      <c r="S34" s="189">
        <f t="shared" ref="S34:U34" si="23">SUM(S30:S33)</f>
        <v>0</v>
      </c>
      <c r="T34" s="171">
        <f t="shared" si="23"/>
        <v>0</v>
      </c>
      <c r="U34" s="262">
        <f t="shared" si="23"/>
        <v>23.85</v>
      </c>
      <c r="V34" s="262">
        <f>SUM(V30:V33)</f>
        <v>0</v>
      </c>
      <c r="W34" s="20">
        <f t="shared" ref="W34:AC34" si="24">SUM(W30:W33)</f>
        <v>0</v>
      </c>
      <c r="X34" s="189">
        <f t="shared" si="24"/>
        <v>23.85</v>
      </c>
      <c r="Y34" s="189">
        <f t="shared" si="24"/>
        <v>0</v>
      </c>
      <c r="Z34" s="171">
        <f t="shared" si="24"/>
        <v>0</v>
      </c>
      <c r="AA34" s="262">
        <f t="shared" si="24"/>
        <v>23.85</v>
      </c>
      <c r="AB34" s="262">
        <f t="shared" si="24"/>
        <v>0</v>
      </c>
      <c r="AC34" s="20">
        <f t="shared" si="24"/>
        <v>0</v>
      </c>
      <c r="AD34" s="189">
        <f t="shared" ref="AD34" si="25">SUM(AD30:AD33)</f>
        <v>23.85</v>
      </c>
      <c r="AE34" s="189">
        <f>SUM(AE30:AE33)</f>
        <v>0</v>
      </c>
      <c r="AF34" s="171">
        <f t="shared" ref="AF34" si="26">SUM(AF30:AF33)</f>
        <v>0</v>
      </c>
      <c r="AG34" s="262">
        <f t="shared" ref="AG34" si="27">SUM(AG30:AG33)</f>
        <v>23.85</v>
      </c>
      <c r="AH34" s="262">
        <f>SUM(AH30:AH33)</f>
        <v>0</v>
      </c>
      <c r="AI34" s="20"/>
      <c r="AJ34" s="189">
        <f t="shared" ref="AJ34" si="28">SUM(AJ30:AJ33)</f>
        <v>23.85</v>
      </c>
      <c r="AK34" s="189"/>
      <c r="AL34" s="171"/>
      <c r="AM34" s="262">
        <f>SUM(AM30:AM33)</f>
        <v>23.85</v>
      </c>
      <c r="AN34" s="262"/>
      <c r="AO34" s="20"/>
      <c r="AP34" s="189">
        <f t="shared" ref="AP34" si="29">SUM(AP30:AP33)</f>
        <v>23.85</v>
      </c>
      <c r="AQ34" s="189"/>
      <c r="AR34" s="171">
        <f>SUM(AR30:AR33)</f>
        <v>0</v>
      </c>
      <c r="AS34" s="262">
        <f>SUM(AS30:AS33)</f>
        <v>23.85</v>
      </c>
      <c r="AT34" s="262">
        <f>SUM(AT30:AT33)</f>
        <v>0</v>
      </c>
      <c r="AU34" s="20">
        <f>SUM(AU30:AU33)</f>
        <v>0</v>
      </c>
      <c r="AV34" s="189">
        <f>SUM(AV30:AV33)</f>
        <v>0</v>
      </c>
    </row>
    <row r="35" spans="1:48" s="191" customFormat="1" x14ac:dyDescent="0.25">
      <c r="A35" s="270" t="s">
        <v>35</v>
      </c>
      <c r="B35" s="513">
        <v>33064.47</v>
      </c>
      <c r="C35" s="518"/>
      <c r="D35" s="514"/>
      <c r="E35" s="353">
        <v>25274.75</v>
      </c>
      <c r="F35" s="354"/>
      <c r="G35" s="355"/>
      <c r="H35" s="513">
        <v>27181.48</v>
      </c>
      <c r="I35" s="518"/>
      <c r="J35" s="514"/>
      <c r="K35" s="353">
        <v>28333.18</v>
      </c>
      <c r="L35" s="354"/>
      <c r="M35" s="355"/>
      <c r="N35" s="513"/>
      <c r="O35" s="518"/>
      <c r="P35" s="514"/>
      <c r="Q35" s="353"/>
      <c r="R35" s="354"/>
      <c r="S35" s="355"/>
      <c r="T35" s="513"/>
      <c r="U35" s="518"/>
      <c r="V35" s="514"/>
      <c r="W35" s="353"/>
      <c r="X35" s="354"/>
      <c r="Y35" s="355"/>
      <c r="Z35" s="513"/>
      <c r="AA35" s="518"/>
      <c r="AB35" s="514"/>
      <c r="AC35" s="353"/>
      <c r="AD35" s="354"/>
      <c r="AE35" s="355"/>
      <c r="AF35" s="513"/>
      <c r="AG35" s="518"/>
      <c r="AH35" s="514"/>
      <c r="AI35" s="353"/>
      <c r="AJ35" s="354"/>
      <c r="AK35" s="355"/>
      <c r="AL35" s="513"/>
      <c r="AM35" s="518"/>
      <c r="AN35" s="514"/>
      <c r="AO35" s="353"/>
      <c r="AP35" s="354"/>
      <c r="AQ35" s="355"/>
      <c r="AR35" s="513"/>
      <c r="AS35" s="518"/>
      <c r="AT35" s="514"/>
      <c r="AU35" s="353" t="e">
        <f>#REF!+B35+E35+H35+K35+N35+Q35+T35+W35+Z35+AC35+AF35+AI35+AL35+AO35+AR35</f>
        <v>#REF!</v>
      </c>
      <c r="AV35" s="355"/>
    </row>
    <row r="36" spans="1:48" s="191" customFormat="1" x14ac:dyDescent="0.25">
      <c r="A36" s="270" t="s">
        <v>23</v>
      </c>
      <c r="B36" s="513">
        <f>D34-B35</f>
        <v>774439.90000000014</v>
      </c>
      <c r="C36" s="518"/>
      <c r="D36" s="514"/>
      <c r="E36" s="353">
        <f>G34-E35</f>
        <v>708865.32</v>
      </c>
      <c r="F36" s="354"/>
      <c r="G36" s="355"/>
      <c r="H36" s="513">
        <f>J34-H35</f>
        <v>788738.45000000007</v>
      </c>
      <c r="I36" s="518"/>
      <c r="J36" s="514"/>
      <c r="K36" s="353">
        <f>M34-K35</f>
        <v>806350.59</v>
      </c>
      <c r="L36" s="354"/>
      <c r="M36" s="355"/>
      <c r="N36" s="513">
        <f>P34-N35</f>
        <v>0</v>
      </c>
      <c r="O36" s="518"/>
      <c r="P36" s="514"/>
      <c r="Q36" s="353">
        <f>S34-Q35</f>
        <v>0</v>
      </c>
      <c r="R36" s="354"/>
      <c r="S36" s="355"/>
      <c r="T36" s="513">
        <f>V34-T35</f>
        <v>0</v>
      </c>
      <c r="U36" s="518"/>
      <c r="V36" s="514"/>
      <c r="W36" s="353">
        <f>Y34-W35</f>
        <v>0</v>
      </c>
      <c r="X36" s="354"/>
      <c r="Y36" s="355"/>
      <c r="Z36" s="513">
        <f>AB34-Z35</f>
        <v>0</v>
      </c>
      <c r="AA36" s="518"/>
      <c r="AB36" s="514"/>
      <c r="AC36" s="353">
        <f>AE34-AC35</f>
        <v>0</v>
      </c>
      <c r="AD36" s="354"/>
      <c r="AE36" s="355"/>
      <c r="AF36" s="513">
        <f>AH34-AF35</f>
        <v>0</v>
      </c>
      <c r="AG36" s="518"/>
      <c r="AH36" s="514"/>
      <c r="AI36" s="353">
        <f>AK34-AI35</f>
        <v>0</v>
      </c>
      <c r="AJ36" s="354"/>
      <c r="AK36" s="355"/>
      <c r="AL36" s="513">
        <f>AN34-AL35</f>
        <v>0</v>
      </c>
      <c r="AM36" s="518"/>
      <c r="AN36" s="514"/>
      <c r="AO36" s="353">
        <f>AQ34-AO35</f>
        <v>0</v>
      </c>
      <c r="AP36" s="354"/>
      <c r="AQ36" s="355"/>
      <c r="AR36" s="513">
        <f>AT34-AR35</f>
        <v>0</v>
      </c>
      <c r="AS36" s="518"/>
      <c r="AT36" s="514"/>
      <c r="AU36" s="353" t="e">
        <f>AV34-AU35</f>
        <v>#REF!</v>
      </c>
      <c r="AV36" s="355"/>
    </row>
    <row r="40" spans="1:48" x14ac:dyDescent="0.25">
      <c r="B40" s="373" t="s">
        <v>99</v>
      </c>
      <c r="C40" s="373"/>
      <c r="D40" s="373"/>
    </row>
    <row r="41" spans="1:48" ht="61.5" customHeight="1" x14ac:dyDescent="0.25">
      <c r="B41" s="174" t="s">
        <v>96</v>
      </c>
      <c r="C41" s="256" t="s">
        <v>95</v>
      </c>
      <c r="D41" s="206" t="s">
        <v>97</v>
      </c>
      <c r="F41" s="575" t="s">
        <v>122</v>
      </c>
      <c r="G41" s="575"/>
      <c r="I41" s="575" t="s">
        <v>123</v>
      </c>
      <c r="J41" s="575"/>
      <c r="K41" s="575"/>
    </row>
    <row r="42" spans="1:48" x14ac:dyDescent="0.25">
      <c r="B42" s="16">
        <v>2024</v>
      </c>
      <c r="C42" s="200">
        <f>AU8</f>
        <v>1544683</v>
      </c>
      <c r="D42" s="200">
        <f>AV10</f>
        <v>8190168.0700000012</v>
      </c>
    </row>
    <row r="43" spans="1:48" x14ac:dyDescent="0.25">
      <c r="B43" s="16">
        <v>2025</v>
      </c>
      <c r="C43" s="200">
        <f>AX21</f>
        <v>1600628</v>
      </c>
      <c r="D43" s="200">
        <f>AY23</f>
        <v>8223278.9699999988</v>
      </c>
    </row>
    <row r="44" spans="1:48" x14ac:dyDescent="0.25">
      <c r="B44" s="16">
        <v>2026</v>
      </c>
      <c r="C44" s="200">
        <f>AU34</f>
        <v>0</v>
      </c>
      <c r="D44" s="200" t="e">
        <f>AU36</f>
        <v>#REF!</v>
      </c>
    </row>
  </sheetData>
  <mergeCells count="158">
    <mergeCell ref="F41:G41"/>
    <mergeCell ref="I41:K41"/>
    <mergeCell ref="AC10:AE10"/>
    <mergeCell ref="AF10:AH10"/>
    <mergeCell ref="B9:D9"/>
    <mergeCell ref="Z2:AB2"/>
    <mergeCell ref="AU2:AV2"/>
    <mergeCell ref="B10:D10"/>
    <mergeCell ref="E10:G10"/>
    <mergeCell ref="H10:J10"/>
    <mergeCell ref="K10:M10"/>
    <mergeCell ref="N10:P10"/>
    <mergeCell ref="Q10:S10"/>
    <mergeCell ref="T10:V10"/>
    <mergeCell ref="W10:Y10"/>
    <mergeCell ref="Z10:AB10"/>
    <mergeCell ref="AC2:AE2"/>
    <mergeCell ref="AF2:AH2"/>
    <mergeCell ref="AI2:AK2"/>
    <mergeCell ref="AL2:AN2"/>
    <mergeCell ref="AO2:AQ2"/>
    <mergeCell ref="AR2:AT2"/>
    <mergeCell ref="B2:D2"/>
    <mergeCell ref="E2:G2"/>
    <mergeCell ref="H2:J2"/>
    <mergeCell ref="K2:M2"/>
    <mergeCell ref="W2:Y2"/>
    <mergeCell ref="B23:D23"/>
    <mergeCell ref="E23:G23"/>
    <mergeCell ref="H23:J23"/>
    <mergeCell ref="K23:M23"/>
    <mergeCell ref="N23:P23"/>
    <mergeCell ref="Q23:S23"/>
    <mergeCell ref="E9:G9"/>
    <mergeCell ref="H9:J9"/>
    <mergeCell ref="K9:M9"/>
    <mergeCell ref="N9:P9"/>
    <mergeCell ref="N2:P2"/>
    <mergeCell ref="Q2:S2"/>
    <mergeCell ref="T2:V2"/>
    <mergeCell ref="B15:D15"/>
    <mergeCell ref="E15:G15"/>
    <mergeCell ref="H15:J15"/>
    <mergeCell ref="K15:M15"/>
    <mergeCell ref="N15:P15"/>
    <mergeCell ref="Q15:S15"/>
    <mergeCell ref="T23:V23"/>
    <mergeCell ref="W23:Y23"/>
    <mergeCell ref="Z23:AB23"/>
    <mergeCell ref="AC23:AE23"/>
    <mergeCell ref="AF23:AH23"/>
    <mergeCell ref="AI23:AK23"/>
    <mergeCell ref="H22:J22"/>
    <mergeCell ref="K22:M22"/>
    <mergeCell ref="N22:P22"/>
    <mergeCell ref="Q22:S22"/>
    <mergeCell ref="T22:V22"/>
    <mergeCell ref="W22:Y22"/>
    <mergeCell ref="Z22:AB22"/>
    <mergeCell ref="AC22:AE22"/>
    <mergeCell ref="AF22:AH22"/>
    <mergeCell ref="AI22:AK22"/>
    <mergeCell ref="AC15:AE15"/>
    <mergeCell ref="AF15:AH15"/>
    <mergeCell ref="T15:V15"/>
    <mergeCell ref="W15:Y15"/>
    <mergeCell ref="Z15:AB15"/>
    <mergeCell ref="AI10:AK10"/>
    <mergeCell ref="AL10:AN10"/>
    <mergeCell ref="AO10:AQ10"/>
    <mergeCell ref="AR10:AT10"/>
    <mergeCell ref="AL23:AN23"/>
    <mergeCell ref="AO15:AQ15"/>
    <mergeCell ref="AO22:AQ22"/>
    <mergeCell ref="AO23:AQ23"/>
    <mergeCell ref="AI14:AY14"/>
    <mergeCell ref="AU23:AW23"/>
    <mergeCell ref="AR15:AT15"/>
    <mergeCell ref="AR23:AT23"/>
    <mergeCell ref="AU15:AW15"/>
    <mergeCell ref="AI15:AK15"/>
    <mergeCell ref="AI9:AK9"/>
    <mergeCell ref="AF9:AH9"/>
    <mergeCell ref="AC9:AE9"/>
    <mergeCell ref="Z9:AB9"/>
    <mergeCell ref="AX15:AY15"/>
    <mergeCell ref="AU22:AW22"/>
    <mergeCell ref="A1:J1"/>
    <mergeCell ref="K1:V1"/>
    <mergeCell ref="W1:AH1"/>
    <mergeCell ref="AI1:AV1"/>
    <mergeCell ref="A14:J14"/>
    <mergeCell ref="K14:V14"/>
    <mergeCell ref="W14:AH14"/>
    <mergeCell ref="T9:V9"/>
    <mergeCell ref="AR22:AT22"/>
    <mergeCell ref="AL9:AN9"/>
    <mergeCell ref="AO9:AQ9"/>
    <mergeCell ref="AR9:AT9"/>
    <mergeCell ref="AL15:AN15"/>
    <mergeCell ref="AL22:AN22"/>
    <mergeCell ref="W9:Y9"/>
    <mergeCell ref="Q9:S9"/>
    <mergeCell ref="B22:D22"/>
    <mergeCell ref="E22:G22"/>
    <mergeCell ref="AL28:AN28"/>
    <mergeCell ref="AO28:AQ28"/>
    <mergeCell ref="AR28:AT28"/>
    <mergeCell ref="AU28:AV28"/>
    <mergeCell ref="A27:J27"/>
    <mergeCell ref="K27:V27"/>
    <mergeCell ref="W27:AH27"/>
    <mergeCell ref="E28:G28"/>
    <mergeCell ref="H28:J28"/>
    <mergeCell ref="K28:M28"/>
    <mergeCell ref="N28:P28"/>
    <mergeCell ref="Q28:S28"/>
    <mergeCell ref="T28:V28"/>
    <mergeCell ref="W28:Y28"/>
    <mergeCell ref="Z28:AB28"/>
    <mergeCell ref="AF28:AH28"/>
    <mergeCell ref="AI28:AK28"/>
    <mergeCell ref="AC28:AE28"/>
    <mergeCell ref="AO35:AQ35"/>
    <mergeCell ref="AR35:AT35"/>
    <mergeCell ref="Q35:S35"/>
    <mergeCell ref="T35:V35"/>
    <mergeCell ref="W35:Y35"/>
    <mergeCell ref="Z35:AB35"/>
    <mergeCell ref="AC35:AE35"/>
    <mergeCell ref="E35:G35"/>
    <mergeCell ref="H35:J35"/>
    <mergeCell ref="K35:M35"/>
    <mergeCell ref="N35:P35"/>
    <mergeCell ref="AU35:AV35"/>
    <mergeCell ref="AU36:AV36"/>
    <mergeCell ref="B28:D28"/>
    <mergeCell ref="B35:D35"/>
    <mergeCell ref="B36:D36"/>
    <mergeCell ref="AI27:AV27"/>
    <mergeCell ref="B40:D40"/>
    <mergeCell ref="E36:G36"/>
    <mergeCell ref="H36:J36"/>
    <mergeCell ref="K36:M36"/>
    <mergeCell ref="N36:P36"/>
    <mergeCell ref="Q36:S36"/>
    <mergeCell ref="T36:V36"/>
    <mergeCell ref="W36:Y36"/>
    <mergeCell ref="Z36:AB36"/>
    <mergeCell ref="AC36:AE36"/>
    <mergeCell ref="AF36:AH36"/>
    <mergeCell ref="AI36:AK36"/>
    <mergeCell ref="AL36:AN36"/>
    <mergeCell ref="AO36:AQ36"/>
    <mergeCell ref="AR36:AT36"/>
    <mergeCell ref="AF35:AH35"/>
    <mergeCell ref="AI35:AK35"/>
    <mergeCell ref="AL35:AN3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6"/>
  <sheetViews>
    <sheetView workbookViewId="0">
      <selection sqref="A1:M1"/>
    </sheetView>
  </sheetViews>
  <sheetFormatPr defaultRowHeight="15" x14ac:dyDescent="0.25"/>
  <cols>
    <col min="1" max="1" width="15.85546875" bestFit="1" customWidth="1"/>
    <col min="2" max="2" width="13.140625" bestFit="1" customWidth="1"/>
    <col min="3" max="3" width="16.42578125" bestFit="1" customWidth="1"/>
    <col min="4" max="5" width="13.140625" bestFit="1" customWidth="1"/>
    <col min="6" max="6" width="16.42578125" bestFit="1" customWidth="1"/>
    <col min="7" max="8" width="13.140625" bestFit="1" customWidth="1"/>
    <col min="9" max="9" width="16.42578125" bestFit="1" customWidth="1"/>
    <col min="10" max="11" width="13.140625" bestFit="1" customWidth="1"/>
    <col min="12" max="12" width="16.42578125" bestFit="1" customWidth="1"/>
    <col min="13" max="14" width="13.140625" bestFit="1" customWidth="1"/>
    <col min="15" max="15" width="16.42578125" bestFit="1" customWidth="1"/>
    <col min="16" max="17" width="13.140625" bestFit="1" customWidth="1"/>
    <col min="18" max="18" width="16.42578125" bestFit="1" customWidth="1"/>
    <col min="19" max="20" width="13.140625" bestFit="1" customWidth="1"/>
    <col min="21" max="21" width="16.42578125" bestFit="1" customWidth="1"/>
    <col min="22" max="23" width="13.140625" bestFit="1" customWidth="1"/>
    <col min="24" max="24" width="16.42578125" bestFit="1" customWidth="1"/>
    <col min="25" max="26" width="13.140625" bestFit="1" customWidth="1"/>
    <col min="27" max="27" width="16.42578125" bestFit="1" customWidth="1"/>
    <col min="28" max="29" width="13.140625" bestFit="1" customWidth="1"/>
    <col min="30" max="30" width="16.42578125" bestFit="1" customWidth="1"/>
    <col min="31" max="32" width="13.140625" bestFit="1" customWidth="1"/>
    <col min="33" max="33" width="16.42578125" bestFit="1" customWidth="1"/>
    <col min="34" max="35" width="13.140625" bestFit="1" customWidth="1"/>
    <col min="36" max="36" width="16.42578125" bestFit="1" customWidth="1"/>
    <col min="37" max="37" width="13.140625" bestFit="1" customWidth="1"/>
    <col min="38" max="38" width="15.5703125" customWidth="1"/>
    <col min="39" max="39" width="18.140625" customWidth="1"/>
    <col min="40" max="40" width="13.140625" customWidth="1"/>
    <col min="41" max="41" width="13.140625" bestFit="1" customWidth="1"/>
    <col min="42" max="42" width="18" customWidth="1"/>
    <col min="43" max="43" width="15.28515625" customWidth="1"/>
    <col min="44" max="44" width="17.42578125" customWidth="1"/>
    <col min="45" max="45" width="16.5703125" customWidth="1"/>
    <col min="46" max="46" width="13.7109375" customWidth="1"/>
    <col min="47" max="47" width="13.140625" bestFit="1" customWidth="1"/>
    <col min="48" max="48" width="12.7109375" bestFit="1" customWidth="1"/>
    <col min="49" max="49" width="36.7109375" customWidth="1"/>
  </cols>
  <sheetData>
    <row r="1" spans="1:48" ht="27" thickBot="1" x14ac:dyDescent="0.45">
      <c r="A1" s="386" t="s">
        <v>135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8"/>
      <c r="N1" s="386" t="s">
        <v>133</v>
      </c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8"/>
      <c r="AC1" s="386" t="s">
        <v>70</v>
      </c>
      <c r="AD1" s="387"/>
      <c r="AE1" s="387"/>
      <c r="AF1" s="387"/>
      <c r="AG1" s="387"/>
      <c r="AH1" s="387"/>
      <c r="AI1" s="387"/>
      <c r="AJ1" s="387"/>
      <c r="AK1" s="387"/>
      <c r="AL1" s="387"/>
      <c r="AM1" s="387"/>
      <c r="AN1" s="387"/>
      <c r="AO1" s="387"/>
      <c r="AP1" s="387"/>
      <c r="AQ1" s="387"/>
      <c r="AR1" s="387"/>
      <c r="AS1" s="387"/>
      <c r="AT1" s="387"/>
      <c r="AU1" s="387"/>
      <c r="AV1" s="388"/>
    </row>
    <row r="2" spans="1:48" ht="15.75" thickBot="1" x14ac:dyDescent="0.3">
      <c r="A2" s="121" t="s">
        <v>16</v>
      </c>
      <c r="B2" s="598" t="s">
        <v>0</v>
      </c>
      <c r="C2" s="599"/>
      <c r="D2" s="600"/>
      <c r="E2" s="596" t="s">
        <v>1</v>
      </c>
      <c r="F2" s="597"/>
      <c r="G2" s="625"/>
      <c r="H2" s="596" t="s">
        <v>2</v>
      </c>
      <c r="I2" s="597"/>
      <c r="J2" s="625"/>
      <c r="K2" s="596" t="s">
        <v>3</v>
      </c>
      <c r="L2" s="597"/>
      <c r="M2" s="625"/>
      <c r="N2" s="596" t="s">
        <v>4</v>
      </c>
      <c r="O2" s="597"/>
      <c r="P2" s="625"/>
      <c r="Q2" s="596" t="s">
        <v>5</v>
      </c>
      <c r="R2" s="597"/>
      <c r="S2" s="625"/>
      <c r="T2" s="596" t="s">
        <v>6</v>
      </c>
      <c r="U2" s="597"/>
      <c r="V2" s="625"/>
      <c r="W2" s="596" t="s">
        <v>7</v>
      </c>
      <c r="X2" s="597"/>
      <c r="Y2" s="625"/>
      <c r="Z2" s="596" t="s">
        <v>8</v>
      </c>
      <c r="AA2" s="597"/>
      <c r="AB2" s="625"/>
      <c r="AC2" s="596" t="s">
        <v>9</v>
      </c>
      <c r="AD2" s="597"/>
      <c r="AE2" s="625"/>
      <c r="AF2" s="596" t="s">
        <v>10</v>
      </c>
      <c r="AG2" s="597"/>
      <c r="AH2" s="625"/>
      <c r="AI2" s="596" t="s">
        <v>24</v>
      </c>
      <c r="AJ2" s="597"/>
      <c r="AK2" s="597"/>
      <c r="AL2" s="596" t="s">
        <v>38</v>
      </c>
      <c r="AM2" s="597"/>
      <c r="AN2" s="597"/>
      <c r="AO2" s="596" t="s">
        <v>37</v>
      </c>
      <c r="AP2" s="597"/>
      <c r="AQ2" s="597"/>
      <c r="AR2" s="596" t="s">
        <v>36</v>
      </c>
      <c r="AS2" s="597"/>
      <c r="AT2" s="597"/>
      <c r="AU2" s="626" t="s">
        <v>11</v>
      </c>
      <c r="AV2" s="627"/>
    </row>
    <row r="3" spans="1:48" x14ac:dyDescent="0.25">
      <c r="A3" s="116"/>
      <c r="B3" s="116" t="s">
        <v>17</v>
      </c>
      <c r="C3" s="124" t="s">
        <v>19</v>
      </c>
      <c r="D3" s="124" t="s">
        <v>20</v>
      </c>
      <c r="E3" s="116" t="s">
        <v>17</v>
      </c>
      <c r="F3" s="124" t="s">
        <v>19</v>
      </c>
      <c r="G3" s="124" t="s">
        <v>20</v>
      </c>
      <c r="H3" s="116" t="s">
        <v>17</v>
      </c>
      <c r="I3" s="124" t="s">
        <v>19</v>
      </c>
      <c r="J3" s="124" t="s">
        <v>20</v>
      </c>
      <c r="K3" s="116" t="s">
        <v>17</v>
      </c>
      <c r="L3" s="124" t="s">
        <v>19</v>
      </c>
      <c r="M3" s="124" t="s">
        <v>20</v>
      </c>
      <c r="N3" s="116" t="s">
        <v>17</v>
      </c>
      <c r="O3" s="124" t="s">
        <v>19</v>
      </c>
      <c r="P3" s="124" t="s">
        <v>20</v>
      </c>
      <c r="Q3" s="116" t="s">
        <v>17</v>
      </c>
      <c r="R3" s="124" t="s">
        <v>19</v>
      </c>
      <c r="S3" s="124" t="s">
        <v>20</v>
      </c>
      <c r="T3" s="116" t="s">
        <v>17</v>
      </c>
      <c r="U3" s="124" t="s">
        <v>19</v>
      </c>
      <c r="V3" s="124" t="s">
        <v>20</v>
      </c>
      <c r="W3" s="116" t="s">
        <v>17</v>
      </c>
      <c r="X3" s="124" t="s">
        <v>19</v>
      </c>
      <c r="Y3" s="124" t="s">
        <v>20</v>
      </c>
      <c r="Z3" s="116" t="s">
        <v>17</v>
      </c>
      <c r="AA3" s="124" t="s">
        <v>19</v>
      </c>
      <c r="AB3" s="124" t="s">
        <v>20</v>
      </c>
      <c r="AC3" s="116" t="s">
        <v>17</v>
      </c>
      <c r="AD3" s="124" t="s">
        <v>19</v>
      </c>
      <c r="AE3" s="124" t="s">
        <v>20</v>
      </c>
      <c r="AF3" s="116" t="s">
        <v>17</v>
      </c>
      <c r="AG3" s="124" t="s">
        <v>19</v>
      </c>
      <c r="AH3" s="124" t="s">
        <v>20</v>
      </c>
      <c r="AI3" s="116" t="s">
        <v>17</v>
      </c>
      <c r="AJ3" s="124" t="s">
        <v>19</v>
      </c>
      <c r="AK3" s="124" t="s">
        <v>20</v>
      </c>
      <c r="AL3" s="116" t="s">
        <v>17</v>
      </c>
      <c r="AM3" s="124" t="s">
        <v>19</v>
      </c>
      <c r="AN3" s="124" t="s">
        <v>20</v>
      </c>
      <c r="AO3" s="116" t="s">
        <v>17</v>
      </c>
      <c r="AP3" s="124" t="s">
        <v>19</v>
      </c>
      <c r="AQ3" s="124" t="s">
        <v>20</v>
      </c>
      <c r="AR3" s="116" t="s">
        <v>17</v>
      </c>
      <c r="AS3" s="124" t="s">
        <v>19</v>
      </c>
      <c r="AT3" s="124" t="s">
        <v>20</v>
      </c>
      <c r="AU3" s="116" t="s">
        <v>17</v>
      </c>
      <c r="AV3" s="124" t="s">
        <v>18</v>
      </c>
    </row>
    <row r="4" spans="1:48" x14ac:dyDescent="0.25">
      <c r="A4" s="115" t="s">
        <v>12</v>
      </c>
      <c r="B4" s="5">
        <v>60414</v>
      </c>
      <c r="C4" s="10">
        <v>2.6</v>
      </c>
      <c r="D4" s="6">
        <v>157076.4</v>
      </c>
      <c r="E4" s="48">
        <v>56565</v>
      </c>
      <c r="F4" s="51">
        <v>2.6</v>
      </c>
      <c r="G4" s="50">
        <v>147069</v>
      </c>
      <c r="H4" s="5">
        <v>59654</v>
      </c>
      <c r="I4" s="10">
        <v>2.6</v>
      </c>
      <c r="J4" s="18">
        <v>155100.4</v>
      </c>
      <c r="K4" s="48">
        <v>57532</v>
      </c>
      <c r="L4" s="51">
        <v>2.6</v>
      </c>
      <c r="M4" s="50">
        <v>149583.20000000001</v>
      </c>
      <c r="N4" s="3">
        <v>58713</v>
      </c>
      <c r="O4" s="43">
        <v>2.6</v>
      </c>
      <c r="P4" s="19">
        <v>152653.79999999999</v>
      </c>
      <c r="Q4" s="48">
        <v>58517</v>
      </c>
      <c r="R4" s="51">
        <v>2.6</v>
      </c>
      <c r="S4" s="50">
        <v>152144.20000000001</v>
      </c>
      <c r="T4" s="3">
        <v>61017</v>
      </c>
      <c r="U4" s="43">
        <v>2.72</v>
      </c>
      <c r="V4" s="8">
        <v>165966.24</v>
      </c>
      <c r="W4" s="48">
        <v>61551</v>
      </c>
      <c r="X4" s="51">
        <v>2.72</v>
      </c>
      <c r="Y4" s="50">
        <v>167418.72</v>
      </c>
      <c r="Z4" s="3">
        <v>59064</v>
      </c>
      <c r="AA4" s="43">
        <v>2.72</v>
      </c>
      <c r="AB4" s="8">
        <v>160654.07999999999</v>
      </c>
      <c r="AC4" s="48">
        <v>59404</v>
      </c>
      <c r="AD4" s="51">
        <v>2.72</v>
      </c>
      <c r="AE4" s="50">
        <v>161578.88</v>
      </c>
      <c r="AF4" s="62">
        <v>58071</v>
      </c>
      <c r="AG4" s="43">
        <v>2.72</v>
      </c>
      <c r="AH4" s="8">
        <v>157953.12</v>
      </c>
      <c r="AI4" s="48">
        <v>19835</v>
      </c>
      <c r="AJ4" s="51">
        <v>2.72</v>
      </c>
      <c r="AK4" s="50">
        <v>53951.199999999997</v>
      </c>
      <c r="AL4" s="20">
        <v>17825</v>
      </c>
      <c r="AM4" s="43">
        <v>2.72</v>
      </c>
      <c r="AN4" s="23">
        <v>48484</v>
      </c>
      <c r="AO4" s="48">
        <v>23134</v>
      </c>
      <c r="AP4" s="51">
        <v>2.72</v>
      </c>
      <c r="AQ4" s="50">
        <v>62924.480000000003</v>
      </c>
      <c r="AR4" s="20">
        <v>312044</v>
      </c>
      <c r="AS4" s="21">
        <v>0.12</v>
      </c>
      <c r="AT4" s="23">
        <v>37445.279999999999</v>
      </c>
      <c r="AU4" s="48">
        <f>B4+E4+H4+K4+N4+Q4+T4+W4+Z4+AC4+AF4+AI4+AL4+AO4</f>
        <v>711296</v>
      </c>
      <c r="AV4" s="50">
        <f>D4+G4+J4+M4+P4+S4+V4+Y4+AB4+AE4+AH4+AK4+AN4+AQ4+AT4</f>
        <v>1930003</v>
      </c>
    </row>
    <row r="5" spans="1:48" x14ac:dyDescent="0.25">
      <c r="A5" s="115" t="s">
        <v>13</v>
      </c>
      <c r="B5" s="7">
        <v>60532</v>
      </c>
      <c r="C5" s="10">
        <v>8.2899999999999991</v>
      </c>
      <c r="D5" s="6">
        <v>501810.28</v>
      </c>
      <c r="E5" s="48">
        <v>56638</v>
      </c>
      <c r="F5" s="51">
        <v>8.2899999999999991</v>
      </c>
      <c r="G5" s="50">
        <v>469529.02</v>
      </c>
      <c r="H5" s="5">
        <v>61745</v>
      </c>
      <c r="I5" s="10">
        <v>8.2899999999999991</v>
      </c>
      <c r="J5" s="18">
        <v>511866.05</v>
      </c>
      <c r="K5" s="48">
        <v>57292</v>
      </c>
      <c r="L5" s="51">
        <v>8.2899999999999991</v>
      </c>
      <c r="M5" s="50">
        <v>474950.68</v>
      </c>
      <c r="N5" s="62">
        <v>58354</v>
      </c>
      <c r="O5" s="43">
        <v>8.2899999999999991</v>
      </c>
      <c r="P5" s="8">
        <v>483754.66</v>
      </c>
      <c r="Q5" s="48">
        <v>58359</v>
      </c>
      <c r="R5" s="51">
        <v>8.2899999999999991</v>
      </c>
      <c r="S5" s="50">
        <v>483796.11</v>
      </c>
      <c r="T5" s="3">
        <v>60864</v>
      </c>
      <c r="U5" s="43">
        <v>8.67</v>
      </c>
      <c r="V5" s="8">
        <v>527690.88</v>
      </c>
      <c r="W5" s="48">
        <v>61933</v>
      </c>
      <c r="X5" s="51">
        <v>8.67</v>
      </c>
      <c r="Y5" s="50">
        <v>536959.11</v>
      </c>
      <c r="Z5" s="3">
        <v>59315</v>
      </c>
      <c r="AA5" s="43">
        <v>8.67</v>
      </c>
      <c r="AB5" s="8">
        <v>514261.05</v>
      </c>
      <c r="AC5" s="48">
        <v>59434</v>
      </c>
      <c r="AD5" s="51">
        <v>8.67</v>
      </c>
      <c r="AE5" s="50">
        <v>515292.78</v>
      </c>
      <c r="AF5" s="3">
        <v>58168</v>
      </c>
      <c r="AG5" s="43">
        <v>8.67</v>
      </c>
      <c r="AH5" s="8">
        <v>504316.56</v>
      </c>
      <c r="AI5" s="48">
        <v>19840</v>
      </c>
      <c r="AJ5" s="51">
        <v>8.67</v>
      </c>
      <c r="AK5" s="50">
        <v>172012.79999999999</v>
      </c>
      <c r="AL5" s="20">
        <v>18025</v>
      </c>
      <c r="AM5" s="43">
        <v>8.67</v>
      </c>
      <c r="AN5" s="23">
        <v>156276.75</v>
      </c>
      <c r="AO5" s="48">
        <v>23139</v>
      </c>
      <c r="AP5" s="51">
        <v>8.67</v>
      </c>
      <c r="AQ5" s="50">
        <v>200615.13</v>
      </c>
      <c r="AR5" s="20">
        <v>313327</v>
      </c>
      <c r="AS5" s="21">
        <v>0.38</v>
      </c>
      <c r="AT5" s="23">
        <v>119064.26</v>
      </c>
      <c r="AU5" s="48">
        <f>B5+E5+H5+K5+N5+Q5+T5+W5+Z5+AC5+AF5+AI5+AL5+AO5</f>
        <v>713638</v>
      </c>
      <c r="AV5" s="50">
        <f>D5+G5+J5+M5+P5+S5+V5+Y5+AB5+AE5+AH5+AK5+AN5+AQ5+AT5</f>
        <v>6172196.1199999992</v>
      </c>
    </row>
    <row r="6" spans="1:48" x14ac:dyDescent="0.25">
      <c r="A6" s="115" t="s">
        <v>14</v>
      </c>
      <c r="B6" s="7">
        <v>59572</v>
      </c>
      <c r="C6" s="10">
        <v>7.73</v>
      </c>
      <c r="D6" s="6">
        <v>460491.56</v>
      </c>
      <c r="E6" s="48">
        <v>55755</v>
      </c>
      <c r="F6" s="51">
        <v>7.73</v>
      </c>
      <c r="G6" s="50">
        <v>430986.15</v>
      </c>
      <c r="H6" s="5">
        <v>59023</v>
      </c>
      <c r="I6" s="10">
        <v>7.73</v>
      </c>
      <c r="J6" s="18">
        <v>456247.79</v>
      </c>
      <c r="K6" s="48">
        <v>56655</v>
      </c>
      <c r="L6" s="51">
        <v>7.73</v>
      </c>
      <c r="M6" s="50">
        <v>437943.15</v>
      </c>
      <c r="N6" s="7">
        <v>58145</v>
      </c>
      <c r="O6" s="43">
        <v>7.73</v>
      </c>
      <c r="P6" s="8">
        <v>449460.85</v>
      </c>
      <c r="Q6" s="48">
        <v>57648</v>
      </c>
      <c r="R6" s="51">
        <v>7.73</v>
      </c>
      <c r="S6" s="50">
        <v>445619.04</v>
      </c>
      <c r="T6" s="3">
        <v>60329</v>
      </c>
      <c r="U6" s="43">
        <v>8.09</v>
      </c>
      <c r="V6" s="8">
        <v>488061.61</v>
      </c>
      <c r="W6" s="48">
        <v>61052</v>
      </c>
      <c r="X6" s="51">
        <v>8.09</v>
      </c>
      <c r="Y6" s="50">
        <v>493910.68</v>
      </c>
      <c r="Z6" s="3">
        <v>58097</v>
      </c>
      <c r="AA6" s="43">
        <v>8.09</v>
      </c>
      <c r="AB6" s="8">
        <v>470004.73</v>
      </c>
      <c r="AC6" s="48">
        <v>58560</v>
      </c>
      <c r="AD6" s="51">
        <v>8.09</v>
      </c>
      <c r="AE6" s="50">
        <v>473750.4</v>
      </c>
      <c r="AF6" s="3">
        <v>57580</v>
      </c>
      <c r="AG6" s="43">
        <v>8.09</v>
      </c>
      <c r="AH6" s="4">
        <v>465822.2</v>
      </c>
      <c r="AI6" s="48">
        <v>19611</v>
      </c>
      <c r="AJ6" s="51">
        <v>8.09</v>
      </c>
      <c r="AK6" s="50">
        <v>158652.99</v>
      </c>
      <c r="AL6" s="20">
        <v>17607</v>
      </c>
      <c r="AM6" s="43">
        <v>8.09</v>
      </c>
      <c r="AN6" s="23">
        <v>142440.63</v>
      </c>
      <c r="AO6" s="48">
        <v>23076</v>
      </c>
      <c r="AP6" s="51">
        <v>8.09</v>
      </c>
      <c r="AQ6" s="50">
        <v>186684.84</v>
      </c>
      <c r="AR6" s="20">
        <v>308146</v>
      </c>
      <c r="AS6" s="21">
        <v>0.36</v>
      </c>
      <c r="AT6" s="23">
        <v>110932.56</v>
      </c>
      <c r="AU6" s="48">
        <f>B6+E6+H6+K6+N6+Q6+T6+W6+Z6+AC6+AF6+AI6+AL6+AO6</f>
        <v>702710</v>
      </c>
      <c r="AV6" s="50">
        <f>D6+G6+J6+M6+P6+S6+V6+Y6+AB6+AE6+AH6+AK6+AN6+AQ6+AT6</f>
        <v>5671009.1799999997</v>
      </c>
    </row>
    <row r="7" spans="1:48" x14ac:dyDescent="0.25">
      <c r="A7" s="115" t="s">
        <v>15</v>
      </c>
      <c r="B7" s="7">
        <v>59575</v>
      </c>
      <c r="C7" s="10">
        <v>2.2999999999999998</v>
      </c>
      <c r="D7" s="6">
        <v>137022.5</v>
      </c>
      <c r="E7" s="48">
        <v>55899</v>
      </c>
      <c r="F7" s="51">
        <v>2.2999999999999998</v>
      </c>
      <c r="G7" s="50">
        <v>128567.7</v>
      </c>
      <c r="H7" s="5">
        <v>58460</v>
      </c>
      <c r="I7" s="10">
        <v>2.2999999999999998</v>
      </c>
      <c r="J7" s="18">
        <v>134458</v>
      </c>
      <c r="K7" s="48">
        <v>56792</v>
      </c>
      <c r="L7" s="51">
        <v>2.2999999999999998</v>
      </c>
      <c r="M7" s="50">
        <v>130621.6</v>
      </c>
      <c r="N7" s="3">
        <v>57910</v>
      </c>
      <c r="O7" s="43">
        <v>2.2999999999999998</v>
      </c>
      <c r="P7" s="8">
        <v>133193</v>
      </c>
      <c r="Q7" s="48">
        <v>57648</v>
      </c>
      <c r="R7" s="51">
        <v>2.2999999999999998</v>
      </c>
      <c r="S7" s="50">
        <v>132590.39999999999</v>
      </c>
      <c r="T7" s="3">
        <v>60329</v>
      </c>
      <c r="U7" s="43">
        <v>2.41</v>
      </c>
      <c r="V7" s="8">
        <v>145392.89000000001</v>
      </c>
      <c r="W7" s="48">
        <v>60893</v>
      </c>
      <c r="X7" s="51">
        <v>2.41</v>
      </c>
      <c r="Y7" s="50">
        <v>146752.13</v>
      </c>
      <c r="Z7" s="3">
        <v>58097</v>
      </c>
      <c r="AA7" s="43">
        <v>2.41</v>
      </c>
      <c r="AB7" s="8">
        <v>140013.76999999999</v>
      </c>
      <c r="AC7" s="48">
        <v>58449</v>
      </c>
      <c r="AD7" s="51">
        <v>2.41</v>
      </c>
      <c r="AE7" s="50">
        <v>140862.09</v>
      </c>
      <c r="AF7" s="3">
        <v>57568</v>
      </c>
      <c r="AG7" s="43">
        <v>2.41</v>
      </c>
      <c r="AH7" s="8">
        <v>138738.88</v>
      </c>
      <c r="AI7" s="48">
        <v>19611</v>
      </c>
      <c r="AJ7" s="51">
        <v>2.41</v>
      </c>
      <c r="AK7" s="50">
        <v>47262.51</v>
      </c>
      <c r="AL7" s="20">
        <v>17807</v>
      </c>
      <c r="AM7" s="43">
        <v>2.41</v>
      </c>
      <c r="AN7" s="23">
        <v>42914.87</v>
      </c>
      <c r="AO7" s="48">
        <v>23073</v>
      </c>
      <c r="AP7" s="51">
        <v>2.41</v>
      </c>
      <c r="AQ7" s="50">
        <v>55605.93</v>
      </c>
      <c r="AR7" s="20">
        <v>307702</v>
      </c>
      <c r="AS7" s="21">
        <v>0.11</v>
      </c>
      <c r="AT7" s="23">
        <v>33847.22</v>
      </c>
      <c r="AU7" s="48">
        <f>B7+E7+H7+K7+N7+Q7+T7+W7+Z7+AC7+AF7+AI7+AL7+AO7</f>
        <v>702111</v>
      </c>
      <c r="AV7" s="50">
        <f>D7+G7+J7+M7+P7+S7+V7+Y7+AB7+AE7+AH7+AK7+AN7+AQ7+AT7</f>
        <v>1687843.4900000005</v>
      </c>
    </row>
    <row r="8" spans="1:48" x14ac:dyDescent="0.25">
      <c r="A8" s="115" t="s">
        <v>11</v>
      </c>
      <c r="B8" s="3">
        <f t="shared" ref="B8:AT8" si="0">SUM(B4:B7)</f>
        <v>240093</v>
      </c>
      <c r="C8" s="2">
        <f t="shared" si="0"/>
        <v>20.919999999999998</v>
      </c>
      <c r="D8" s="6">
        <f t="shared" si="0"/>
        <v>1256400.74</v>
      </c>
      <c r="E8" s="48">
        <f t="shared" si="0"/>
        <v>224857</v>
      </c>
      <c r="F8" s="52">
        <f t="shared" si="0"/>
        <v>20.919999999999998</v>
      </c>
      <c r="G8" s="50">
        <f t="shared" si="0"/>
        <v>1176151.8700000001</v>
      </c>
      <c r="H8" s="3">
        <f t="shared" si="0"/>
        <v>238882</v>
      </c>
      <c r="I8" s="2">
        <f t="shared" si="0"/>
        <v>20.919999999999998</v>
      </c>
      <c r="J8" s="8">
        <f t="shared" si="0"/>
        <v>1257672.24</v>
      </c>
      <c r="K8" s="48">
        <f t="shared" si="0"/>
        <v>228271</v>
      </c>
      <c r="L8" s="52">
        <f t="shared" si="0"/>
        <v>20.919999999999998</v>
      </c>
      <c r="M8" s="50">
        <f t="shared" si="0"/>
        <v>1193098.6300000001</v>
      </c>
      <c r="N8" s="3">
        <f t="shared" si="0"/>
        <v>233122</v>
      </c>
      <c r="O8" s="2">
        <f t="shared" si="0"/>
        <v>20.919999999999998</v>
      </c>
      <c r="P8" s="8">
        <f t="shared" si="0"/>
        <v>1219062.31</v>
      </c>
      <c r="Q8" s="48">
        <f t="shared" si="0"/>
        <v>232172</v>
      </c>
      <c r="R8" s="52">
        <f t="shared" si="0"/>
        <v>20.919999999999998</v>
      </c>
      <c r="S8" s="50">
        <f t="shared" si="0"/>
        <v>1214149.75</v>
      </c>
      <c r="T8" s="3">
        <f t="shared" si="0"/>
        <v>242539</v>
      </c>
      <c r="U8" s="2">
        <f t="shared" si="0"/>
        <v>21.89</v>
      </c>
      <c r="V8" s="8">
        <f t="shared" si="0"/>
        <v>1327111.6200000001</v>
      </c>
      <c r="W8" s="48">
        <f t="shared" si="0"/>
        <v>245429</v>
      </c>
      <c r="X8" s="52">
        <f t="shared" si="0"/>
        <v>21.89</v>
      </c>
      <c r="Y8" s="50">
        <f>SUM(Y4:Y7)</f>
        <v>1345040.6400000001</v>
      </c>
      <c r="Z8" s="3">
        <f t="shared" si="0"/>
        <v>234573</v>
      </c>
      <c r="AA8" s="2">
        <f t="shared" si="0"/>
        <v>21.89</v>
      </c>
      <c r="AB8" s="8">
        <f>SUM(AB4:AB7)</f>
        <v>1284933.6299999999</v>
      </c>
      <c r="AC8" s="48">
        <f t="shared" si="0"/>
        <v>235847</v>
      </c>
      <c r="AD8" s="52">
        <f t="shared" si="0"/>
        <v>21.89</v>
      </c>
      <c r="AE8" s="50">
        <f>SUM(AE4:AE7)</f>
        <v>1291484.1500000001</v>
      </c>
      <c r="AF8" s="3">
        <f t="shared" si="0"/>
        <v>231387</v>
      </c>
      <c r="AG8" s="2">
        <f t="shared" si="0"/>
        <v>21.89</v>
      </c>
      <c r="AH8" s="8">
        <f t="shared" si="0"/>
        <v>1266830.7599999998</v>
      </c>
      <c r="AI8" s="48">
        <f t="shared" si="0"/>
        <v>78897</v>
      </c>
      <c r="AJ8" s="52">
        <f t="shared" si="0"/>
        <v>21.89</v>
      </c>
      <c r="AK8" s="50">
        <f t="shared" si="0"/>
        <v>431879.5</v>
      </c>
      <c r="AL8" s="20">
        <f t="shared" si="0"/>
        <v>71264</v>
      </c>
      <c r="AM8" s="22">
        <f t="shared" si="0"/>
        <v>21.89</v>
      </c>
      <c r="AN8" s="23">
        <f t="shared" si="0"/>
        <v>390116.25</v>
      </c>
      <c r="AO8" s="48">
        <f t="shared" si="0"/>
        <v>92422</v>
      </c>
      <c r="AP8" s="52">
        <f t="shared" si="0"/>
        <v>21.89</v>
      </c>
      <c r="AQ8" s="50">
        <f>SUM(AQ4:AQ7)</f>
        <v>505830.37999999995</v>
      </c>
      <c r="AR8" s="20">
        <f t="shared" si="0"/>
        <v>1241219</v>
      </c>
      <c r="AS8" s="22">
        <f t="shared" si="0"/>
        <v>0.97</v>
      </c>
      <c r="AT8" s="23">
        <f t="shared" si="0"/>
        <v>301289.31999999995</v>
      </c>
      <c r="AU8" s="48">
        <f>B8+E8+H8+K8+N8+Q8+T8+W8+Z8+AC8+AF8+AI8+AL8+AO8</f>
        <v>2829755</v>
      </c>
      <c r="AV8" s="50">
        <f>SUM(AV4:AV7)</f>
        <v>15461051.789999999</v>
      </c>
    </row>
    <row r="9" spans="1:48" x14ac:dyDescent="0.25">
      <c r="A9" s="115" t="s">
        <v>35</v>
      </c>
      <c r="B9" s="593">
        <v>44031.89</v>
      </c>
      <c r="C9" s="594"/>
      <c r="D9" s="595"/>
      <c r="E9" s="587">
        <v>29975.94</v>
      </c>
      <c r="F9" s="588"/>
      <c r="G9" s="589"/>
      <c r="H9" s="590">
        <v>18535.78</v>
      </c>
      <c r="I9" s="591"/>
      <c r="J9" s="592"/>
      <c r="K9" s="587">
        <v>37944.080000000002</v>
      </c>
      <c r="L9" s="588"/>
      <c r="M9" s="589"/>
      <c r="N9" s="590">
        <v>37777.43</v>
      </c>
      <c r="O9" s="591"/>
      <c r="P9" s="592"/>
      <c r="Q9" s="587">
        <v>36949.22</v>
      </c>
      <c r="R9" s="588"/>
      <c r="S9" s="589"/>
      <c r="T9" s="590">
        <v>41692.879999999997</v>
      </c>
      <c r="U9" s="591"/>
      <c r="V9" s="592"/>
      <c r="W9" s="587">
        <v>49949.4</v>
      </c>
      <c r="X9" s="588"/>
      <c r="Y9" s="589"/>
      <c r="Z9" s="590">
        <v>47655.01</v>
      </c>
      <c r="AA9" s="591"/>
      <c r="AB9" s="592"/>
      <c r="AC9" s="587">
        <v>50373.65</v>
      </c>
      <c r="AD9" s="588"/>
      <c r="AE9" s="589"/>
      <c r="AF9" s="590">
        <v>42857.29</v>
      </c>
      <c r="AG9" s="591"/>
      <c r="AH9" s="592"/>
      <c r="AI9" s="581"/>
      <c r="AJ9" s="582"/>
      <c r="AK9" s="583"/>
      <c r="AL9" s="584"/>
      <c r="AM9" s="585"/>
      <c r="AN9" s="586"/>
      <c r="AO9" s="587">
        <v>17112.34</v>
      </c>
      <c r="AP9" s="588"/>
      <c r="AQ9" s="589"/>
      <c r="AR9" s="584"/>
      <c r="AS9" s="585"/>
      <c r="AT9" s="586"/>
      <c r="AU9" s="52"/>
      <c r="AV9" s="50">
        <f>B9+E9+H9+K9+N9+Q9+T9+W9+Z9+AC9+AF9+AK9+AN9+AO9</f>
        <v>454854.91000000003</v>
      </c>
    </row>
    <row r="10" spans="1:48" x14ac:dyDescent="0.25">
      <c r="A10" s="115" t="s">
        <v>23</v>
      </c>
      <c r="B10" s="590">
        <f>D8-B9</f>
        <v>1212368.8500000001</v>
      </c>
      <c r="C10" s="591"/>
      <c r="D10" s="592"/>
      <c r="E10" s="587">
        <f>G8-E9</f>
        <v>1146175.9300000002</v>
      </c>
      <c r="F10" s="588"/>
      <c r="G10" s="589"/>
      <c r="H10" s="613">
        <f>J8-H9</f>
        <v>1239136.46</v>
      </c>
      <c r="I10" s="614"/>
      <c r="J10" s="615"/>
      <c r="K10" s="587">
        <f>M8-K9</f>
        <v>1155154.55</v>
      </c>
      <c r="L10" s="588"/>
      <c r="M10" s="589"/>
      <c r="N10" s="613">
        <f>P8-N9</f>
        <v>1181284.8800000001</v>
      </c>
      <c r="O10" s="614"/>
      <c r="P10" s="615"/>
      <c r="Q10" s="587">
        <f>S8-Q9</f>
        <v>1177200.53</v>
      </c>
      <c r="R10" s="588"/>
      <c r="S10" s="589"/>
      <c r="T10" s="613">
        <f>V8-T9</f>
        <v>1285418.7400000002</v>
      </c>
      <c r="U10" s="614"/>
      <c r="V10" s="615"/>
      <c r="W10" s="587">
        <f>Y8-W9</f>
        <v>1295091.2400000002</v>
      </c>
      <c r="X10" s="588"/>
      <c r="Y10" s="589"/>
      <c r="Z10" s="613">
        <f>AB8-Z9</f>
        <v>1237278.6199999999</v>
      </c>
      <c r="AA10" s="614"/>
      <c r="AB10" s="615"/>
      <c r="AC10" s="587">
        <f>AE8-AC9</f>
        <v>1241110.5000000002</v>
      </c>
      <c r="AD10" s="588"/>
      <c r="AE10" s="589"/>
      <c r="AF10" s="613">
        <f>AH8-AF9</f>
        <v>1223973.4699999997</v>
      </c>
      <c r="AG10" s="614"/>
      <c r="AH10" s="615"/>
      <c r="AI10" s="587">
        <f>AK8-AK9</f>
        <v>431879.5</v>
      </c>
      <c r="AJ10" s="588"/>
      <c r="AK10" s="589"/>
      <c r="AL10" s="613">
        <f>AN8-AN9</f>
        <v>390116.25</v>
      </c>
      <c r="AM10" s="614"/>
      <c r="AN10" s="615"/>
      <c r="AO10" s="587">
        <f>AQ8-AO9</f>
        <v>488718.03999999992</v>
      </c>
      <c r="AP10" s="588"/>
      <c r="AQ10" s="589"/>
      <c r="AR10" s="613">
        <f>AT8</f>
        <v>301289.31999999995</v>
      </c>
      <c r="AS10" s="614"/>
      <c r="AT10" s="615"/>
      <c r="AU10" s="55"/>
      <c r="AV10" s="56">
        <f>B10+E10+H10+K10+N10+Q10+T10+W10+Z10+AC10+AF10+AI10+AL10+AO10</f>
        <v>14704907.559999999</v>
      </c>
    </row>
    <row r="11" spans="1:48" x14ac:dyDescent="0.25"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35"/>
      <c r="AV11" s="35"/>
    </row>
    <row r="12" spans="1:48" x14ac:dyDescent="0.25"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15.75" thickBot="1" x14ac:dyDescent="0.3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27" thickBot="1" x14ac:dyDescent="0.45">
      <c r="A14" s="386" t="s">
        <v>146</v>
      </c>
      <c r="B14" s="387"/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388"/>
      <c r="N14" s="551" t="s">
        <v>70</v>
      </c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368"/>
      <c r="Z14" s="368"/>
      <c r="AA14" s="368"/>
      <c r="AB14" s="368"/>
      <c r="AC14" s="368"/>
      <c r="AD14" s="368"/>
      <c r="AE14" s="368"/>
      <c r="AF14" s="368"/>
      <c r="AG14" s="369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54"/>
      <c r="AU14" s="54"/>
      <c r="AV14" s="54"/>
    </row>
    <row r="15" spans="1:48" ht="15.75" thickBot="1" x14ac:dyDescent="0.3">
      <c r="A15" s="125" t="s">
        <v>16</v>
      </c>
      <c r="B15" s="622" t="s">
        <v>39</v>
      </c>
      <c r="C15" s="623"/>
      <c r="D15" s="624"/>
      <c r="E15" s="622" t="s">
        <v>64</v>
      </c>
      <c r="F15" s="623"/>
      <c r="G15" s="624"/>
      <c r="H15" s="610" t="s">
        <v>1</v>
      </c>
      <c r="I15" s="611"/>
      <c r="J15" s="612"/>
      <c r="K15" s="610" t="s">
        <v>2</v>
      </c>
      <c r="L15" s="611"/>
      <c r="M15" s="612"/>
      <c r="N15" s="610" t="s">
        <v>3</v>
      </c>
      <c r="O15" s="611"/>
      <c r="P15" s="612"/>
      <c r="Q15" s="610" t="s">
        <v>4</v>
      </c>
      <c r="R15" s="611"/>
      <c r="S15" s="612"/>
      <c r="T15" s="610" t="s">
        <v>5</v>
      </c>
      <c r="U15" s="611"/>
      <c r="V15" s="612"/>
      <c r="W15" s="610" t="s">
        <v>6</v>
      </c>
      <c r="X15" s="611"/>
      <c r="Y15" s="612"/>
      <c r="Z15" s="610" t="s">
        <v>67</v>
      </c>
      <c r="AA15" s="611"/>
      <c r="AB15" s="612"/>
      <c r="AC15" s="610" t="s">
        <v>40</v>
      </c>
      <c r="AD15" s="611"/>
      <c r="AE15" s="612"/>
      <c r="AF15" s="610" t="s">
        <v>11</v>
      </c>
      <c r="AG15" s="628"/>
    </row>
    <row r="16" spans="1:48" x14ac:dyDescent="0.25">
      <c r="A16" s="75"/>
      <c r="B16" s="122" t="s">
        <v>17</v>
      </c>
      <c r="C16" s="123" t="s">
        <v>19</v>
      </c>
      <c r="D16" s="123" t="s">
        <v>20</v>
      </c>
      <c r="E16" s="122" t="s">
        <v>17</v>
      </c>
      <c r="F16" s="123" t="s">
        <v>19</v>
      </c>
      <c r="G16" s="123" t="s">
        <v>20</v>
      </c>
      <c r="H16" s="122" t="s">
        <v>17</v>
      </c>
      <c r="I16" s="123" t="s">
        <v>19</v>
      </c>
      <c r="J16" s="123" t="s">
        <v>20</v>
      </c>
      <c r="K16" s="122" t="s">
        <v>17</v>
      </c>
      <c r="L16" s="123" t="s">
        <v>19</v>
      </c>
      <c r="M16" s="123" t="s">
        <v>20</v>
      </c>
      <c r="N16" s="122" t="s">
        <v>17</v>
      </c>
      <c r="O16" s="123" t="s">
        <v>19</v>
      </c>
      <c r="P16" s="123" t="s">
        <v>20</v>
      </c>
      <c r="Q16" s="122" t="s">
        <v>17</v>
      </c>
      <c r="R16" s="123" t="s">
        <v>19</v>
      </c>
      <c r="S16" s="123" t="s">
        <v>20</v>
      </c>
      <c r="T16" s="122" t="s">
        <v>17</v>
      </c>
      <c r="U16" s="123" t="s">
        <v>19</v>
      </c>
      <c r="V16" s="123" t="s">
        <v>20</v>
      </c>
      <c r="W16" s="122" t="s">
        <v>17</v>
      </c>
      <c r="X16" s="123" t="s">
        <v>19</v>
      </c>
      <c r="Y16" s="123" t="s">
        <v>20</v>
      </c>
      <c r="Z16" s="122" t="s">
        <v>17</v>
      </c>
      <c r="AA16" s="123" t="s">
        <v>19</v>
      </c>
      <c r="AB16" s="123" t="s">
        <v>20</v>
      </c>
      <c r="AC16" s="122" t="s">
        <v>17</v>
      </c>
      <c r="AD16" s="123" t="s">
        <v>19</v>
      </c>
      <c r="AE16" s="123" t="s">
        <v>20</v>
      </c>
      <c r="AF16" s="122" t="s">
        <v>17</v>
      </c>
      <c r="AG16" s="126" t="s">
        <v>18</v>
      </c>
    </row>
    <row r="17" spans="1:46" x14ac:dyDescent="0.25">
      <c r="A17" s="75" t="s">
        <v>12</v>
      </c>
      <c r="B17" s="5">
        <v>15785</v>
      </c>
      <c r="C17" s="43">
        <v>2.72</v>
      </c>
      <c r="D17" s="18">
        <v>42935.199999999997</v>
      </c>
      <c r="E17" s="28">
        <v>45000</v>
      </c>
      <c r="F17" s="31">
        <v>2.72</v>
      </c>
      <c r="G17" s="30">
        <v>122400</v>
      </c>
      <c r="H17" s="20">
        <v>57618</v>
      </c>
      <c r="I17" s="43">
        <v>2.72</v>
      </c>
      <c r="J17" s="23">
        <v>156720.95999999999</v>
      </c>
      <c r="K17" s="76">
        <v>64837</v>
      </c>
      <c r="L17" s="31">
        <v>2.72</v>
      </c>
      <c r="M17" s="77">
        <v>176356.64</v>
      </c>
      <c r="N17" s="20">
        <v>64926</v>
      </c>
      <c r="O17" s="43">
        <v>2.72</v>
      </c>
      <c r="P17" s="23">
        <v>176598.72</v>
      </c>
      <c r="Q17" s="28">
        <v>65732</v>
      </c>
      <c r="R17" s="31">
        <v>2.72</v>
      </c>
      <c r="S17" s="77">
        <v>178791.04000000001</v>
      </c>
      <c r="T17" s="20">
        <v>63739</v>
      </c>
      <c r="U17" s="43">
        <v>2.72</v>
      </c>
      <c r="V17" s="23">
        <v>173370.08</v>
      </c>
      <c r="W17" s="76">
        <v>65493</v>
      </c>
      <c r="X17" s="31">
        <v>2.72</v>
      </c>
      <c r="Y17" s="30">
        <v>178140.96</v>
      </c>
      <c r="Z17" s="20">
        <v>44268</v>
      </c>
      <c r="AA17" s="43">
        <v>2.72</v>
      </c>
      <c r="AB17" s="23">
        <v>120408.96000000001</v>
      </c>
      <c r="AC17" s="28">
        <v>487398</v>
      </c>
      <c r="AD17" s="33">
        <v>0.13</v>
      </c>
      <c r="AE17" s="30">
        <v>63361.74</v>
      </c>
      <c r="AF17" s="20">
        <f>B17+E17+H17+K17+N17+Q17+T17+W17+Z17</f>
        <v>487398</v>
      </c>
      <c r="AG17" s="23">
        <f>D17+G17+J17+M17+P17+S17+V17+Y17+AB17+AE17</f>
        <v>1389084.3</v>
      </c>
    </row>
    <row r="18" spans="1:46" x14ac:dyDescent="0.25">
      <c r="A18" s="75" t="s">
        <v>13</v>
      </c>
      <c r="B18" s="7">
        <v>15785</v>
      </c>
      <c r="C18" s="43">
        <v>8.67</v>
      </c>
      <c r="D18" s="18">
        <v>136855.95000000001</v>
      </c>
      <c r="E18" s="28">
        <v>45634</v>
      </c>
      <c r="F18" s="31">
        <v>8.67</v>
      </c>
      <c r="G18" s="30">
        <v>395646.78</v>
      </c>
      <c r="H18" s="20">
        <v>58667</v>
      </c>
      <c r="I18" s="43">
        <v>8.67</v>
      </c>
      <c r="J18" s="23">
        <v>508642.89</v>
      </c>
      <c r="K18" s="76">
        <v>65343</v>
      </c>
      <c r="L18" s="31">
        <v>8.67</v>
      </c>
      <c r="M18" s="77">
        <v>566523.81000000006</v>
      </c>
      <c r="N18" s="20">
        <v>64952</v>
      </c>
      <c r="O18" s="43">
        <v>8.67</v>
      </c>
      <c r="P18" s="23">
        <v>563133.84</v>
      </c>
      <c r="Q18" s="78">
        <v>65495</v>
      </c>
      <c r="R18" s="31">
        <v>8.67</v>
      </c>
      <c r="S18" s="77">
        <v>567841.65</v>
      </c>
      <c r="T18" s="7">
        <v>63099</v>
      </c>
      <c r="U18" s="43">
        <v>8.67</v>
      </c>
      <c r="V18" s="79">
        <v>547068.32999999996</v>
      </c>
      <c r="W18" s="76">
        <v>65386</v>
      </c>
      <c r="X18" s="31">
        <v>8.67</v>
      </c>
      <c r="Y18" s="30">
        <v>566896.62</v>
      </c>
      <c r="Z18" s="20">
        <v>44188</v>
      </c>
      <c r="AA18" s="43">
        <v>8.67</v>
      </c>
      <c r="AB18" s="23">
        <v>383109.96</v>
      </c>
      <c r="AC18" s="28">
        <v>488549</v>
      </c>
      <c r="AD18" s="33">
        <v>0.42</v>
      </c>
      <c r="AE18" s="30">
        <v>205190.58</v>
      </c>
      <c r="AF18" s="20">
        <f t="shared" ref="AF18:AF21" si="1">B18+E18+H18+K18+N18+Q18+T18+W18+Z18</f>
        <v>488549</v>
      </c>
      <c r="AG18" s="23">
        <f t="shared" ref="AG18:AG20" si="2">D18+G18+J18+M18+P18+S18+V18+Y18+AB18+AE18</f>
        <v>4440910.41</v>
      </c>
    </row>
    <row r="19" spans="1:46" x14ac:dyDescent="0.25">
      <c r="A19" s="75" t="s">
        <v>14</v>
      </c>
      <c r="B19" s="7">
        <v>15679</v>
      </c>
      <c r="C19" s="43">
        <v>8.09</v>
      </c>
      <c r="D19" s="18">
        <v>126843.11</v>
      </c>
      <c r="E19" s="28">
        <v>44854</v>
      </c>
      <c r="F19" s="31">
        <v>8.09</v>
      </c>
      <c r="G19" s="30">
        <v>362868.86</v>
      </c>
      <c r="H19" s="20">
        <v>57037</v>
      </c>
      <c r="I19" s="43">
        <v>8.09</v>
      </c>
      <c r="J19" s="23">
        <v>461429.33</v>
      </c>
      <c r="K19" s="76">
        <v>64623</v>
      </c>
      <c r="L19" s="31">
        <v>8.09</v>
      </c>
      <c r="M19" s="77">
        <v>522800.07</v>
      </c>
      <c r="N19" s="20">
        <v>64385</v>
      </c>
      <c r="O19" s="43">
        <v>8.09</v>
      </c>
      <c r="P19" s="23">
        <v>520874.65</v>
      </c>
      <c r="Q19" s="78">
        <v>65191</v>
      </c>
      <c r="R19" s="31">
        <v>8.09</v>
      </c>
      <c r="S19" s="127">
        <v>527395.18999999994</v>
      </c>
      <c r="T19" s="7">
        <v>62988</v>
      </c>
      <c r="U19" s="43">
        <v>8.09</v>
      </c>
      <c r="V19" s="23">
        <v>509572.92</v>
      </c>
      <c r="W19" s="76">
        <v>64501</v>
      </c>
      <c r="X19" s="31">
        <v>8.09</v>
      </c>
      <c r="Y19" s="30">
        <v>521813.09</v>
      </c>
      <c r="Z19" s="128">
        <v>43993</v>
      </c>
      <c r="AA19" s="43">
        <v>8.09</v>
      </c>
      <c r="AB19" s="23">
        <v>355903.37</v>
      </c>
      <c r="AC19" s="28">
        <v>483251</v>
      </c>
      <c r="AD19" s="33">
        <v>0.39</v>
      </c>
      <c r="AE19" s="30">
        <v>188467.89</v>
      </c>
      <c r="AF19" s="20">
        <f t="shared" si="1"/>
        <v>483251</v>
      </c>
      <c r="AG19" s="23">
        <f t="shared" si="2"/>
        <v>4097968.48</v>
      </c>
    </row>
    <row r="20" spans="1:46" x14ac:dyDescent="0.25">
      <c r="A20" s="75" t="s">
        <v>15</v>
      </c>
      <c r="B20" s="7">
        <v>15679</v>
      </c>
      <c r="C20" s="43">
        <v>2.41</v>
      </c>
      <c r="D20" s="18">
        <v>37786.39</v>
      </c>
      <c r="E20" s="28">
        <v>44800</v>
      </c>
      <c r="F20" s="31">
        <v>2.41</v>
      </c>
      <c r="G20" s="30">
        <v>107968</v>
      </c>
      <c r="H20" s="20">
        <v>56988</v>
      </c>
      <c r="I20" s="43">
        <v>2.41</v>
      </c>
      <c r="J20" s="23">
        <v>137341.07999999999</v>
      </c>
      <c r="K20" s="76">
        <v>64621</v>
      </c>
      <c r="L20" s="31">
        <v>2.41</v>
      </c>
      <c r="M20" s="77">
        <v>155736.60999999999</v>
      </c>
      <c r="N20" s="20">
        <v>64370</v>
      </c>
      <c r="O20" s="43">
        <v>2.41</v>
      </c>
      <c r="P20" s="23">
        <v>155131.70000000001</v>
      </c>
      <c r="Q20" s="78">
        <v>65180</v>
      </c>
      <c r="R20" s="31">
        <v>2.41</v>
      </c>
      <c r="S20" s="77">
        <v>157083.79999999999</v>
      </c>
      <c r="T20" s="20">
        <v>63228</v>
      </c>
      <c r="U20" s="43">
        <v>2.41</v>
      </c>
      <c r="V20" s="23">
        <v>152379.48000000001</v>
      </c>
      <c r="W20" s="76">
        <v>65067</v>
      </c>
      <c r="X20" s="31">
        <v>2.41</v>
      </c>
      <c r="Y20" s="30">
        <v>156811.47</v>
      </c>
      <c r="Z20" s="20">
        <v>43992</v>
      </c>
      <c r="AA20" s="43">
        <v>2.41</v>
      </c>
      <c r="AB20" s="23">
        <v>106020.72</v>
      </c>
      <c r="AC20" s="28">
        <v>483933</v>
      </c>
      <c r="AD20" s="33">
        <v>0.12</v>
      </c>
      <c r="AE20" s="30">
        <v>58071.96</v>
      </c>
      <c r="AF20" s="20">
        <f t="shared" si="1"/>
        <v>483925</v>
      </c>
      <c r="AG20" s="23">
        <f t="shared" si="2"/>
        <v>1224331.21</v>
      </c>
    </row>
    <row r="21" spans="1:46" x14ac:dyDescent="0.25">
      <c r="A21" s="75" t="s">
        <v>11</v>
      </c>
      <c r="B21" s="3">
        <f>SUM(B17:B20)</f>
        <v>62928</v>
      </c>
      <c r="C21" s="22">
        <f t="shared" ref="C21" si="3">SUM(C17:C20)</f>
        <v>21.89</v>
      </c>
      <c r="D21" s="53">
        <f t="shared" ref="D21:AB21" si="4">SUM(D17:D20)</f>
        <v>344420.65</v>
      </c>
      <c r="E21" s="28">
        <f t="shared" si="4"/>
        <v>180288</v>
      </c>
      <c r="F21" s="32">
        <f t="shared" si="4"/>
        <v>21.89</v>
      </c>
      <c r="G21" s="30">
        <f t="shared" si="4"/>
        <v>988883.64</v>
      </c>
      <c r="H21" s="20">
        <f t="shared" si="4"/>
        <v>230310</v>
      </c>
      <c r="I21" s="22">
        <f t="shared" si="4"/>
        <v>21.89</v>
      </c>
      <c r="J21" s="23">
        <f t="shared" si="4"/>
        <v>1264134.26</v>
      </c>
      <c r="K21" s="28">
        <f t="shared" si="4"/>
        <v>259424</v>
      </c>
      <c r="L21" s="32">
        <f t="shared" si="4"/>
        <v>21.89</v>
      </c>
      <c r="M21" s="30">
        <f>SUM(M17:M20)</f>
        <v>1421417.13</v>
      </c>
      <c r="N21" s="20">
        <f t="shared" si="4"/>
        <v>258633</v>
      </c>
      <c r="O21" s="22">
        <f t="shared" si="4"/>
        <v>21.89</v>
      </c>
      <c r="P21" s="23">
        <f>SUM(P17:P20)</f>
        <v>1415738.91</v>
      </c>
      <c r="Q21" s="28">
        <f>SUM(Q17:Q20)</f>
        <v>261598</v>
      </c>
      <c r="R21" s="32">
        <f t="shared" ref="R21" si="5">SUM(R17:R20)</f>
        <v>21.89</v>
      </c>
      <c r="S21" s="30">
        <f>SUM(S17:S20)</f>
        <v>1431111.6799999999</v>
      </c>
      <c r="T21" s="20">
        <f t="shared" si="4"/>
        <v>253054</v>
      </c>
      <c r="U21" s="22">
        <f t="shared" ref="U21" si="6">SUM(U17:U20)</f>
        <v>21.89</v>
      </c>
      <c r="V21" s="23">
        <f>SUM(V17:V20)</f>
        <v>1382390.8099999998</v>
      </c>
      <c r="W21" s="28">
        <f t="shared" si="4"/>
        <v>260447</v>
      </c>
      <c r="X21" s="32">
        <f t="shared" si="4"/>
        <v>21.89</v>
      </c>
      <c r="Y21" s="30">
        <f>SUM(Y17:Y20)</f>
        <v>1423662.14</v>
      </c>
      <c r="Z21" s="20">
        <f t="shared" si="4"/>
        <v>176441</v>
      </c>
      <c r="AA21" s="22">
        <f t="shared" si="4"/>
        <v>21.89</v>
      </c>
      <c r="AB21" s="23">
        <f t="shared" si="4"/>
        <v>965443.01</v>
      </c>
      <c r="AC21" s="28">
        <f>SUM(AC17:AC20)</f>
        <v>1943131</v>
      </c>
      <c r="AD21" s="32">
        <f>SUM(AD17:AD20)</f>
        <v>1.06</v>
      </c>
      <c r="AE21" s="30">
        <f>SUM(AE17:AE20)</f>
        <v>515092.17000000004</v>
      </c>
      <c r="AF21" s="20">
        <f t="shared" si="1"/>
        <v>1943123</v>
      </c>
      <c r="AG21" s="23">
        <f>SUM(AG17:AG20)</f>
        <v>11152294.399999999</v>
      </c>
    </row>
    <row r="22" spans="1:46" x14ac:dyDescent="0.25">
      <c r="A22" s="75" t="s">
        <v>35</v>
      </c>
      <c r="B22" s="619"/>
      <c r="C22" s="620"/>
      <c r="D22" s="621"/>
      <c r="E22" s="616">
        <v>45539.94</v>
      </c>
      <c r="F22" s="617"/>
      <c r="G22" s="618"/>
      <c r="H22" s="613">
        <v>42669.15</v>
      </c>
      <c r="I22" s="614"/>
      <c r="J22" s="615"/>
      <c r="K22" s="616">
        <v>47466.02</v>
      </c>
      <c r="L22" s="617"/>
      <c r="M22" s="618"/>
      <c r="N22" s="613">
        <v>46903.67</v>
      </c>
      <c r="O22" s="614"/>
      <c r="P22" s="615"/>
      <c r="Q22" s="601">
        <v>47496.19</v>
      </c>
      <c r="R22" s="602"/>
      <c r="S22" s="603"/>
      <c r="T22" s="604">
        <v>48369.13</v>
      </c>
      <c r="U22" s="605"/>
      <c r="V22" s="606"/>
      <c r="W22" s="607"/>
      <c r="X22" s="608"/>
      <c r="Y22" s="609"/>
      <c r="Z22" s="613">
        <v>19677.07</v>
      </c>
      <c r="AA22" s="614"/>
      <c r="AB22" s="615"/>
      <c r="AC22" s="607"/>
      <c r="AD22" s="608"/>
      <c r="AE22" s="609"/>
      <c r="AF22" s="22"/>
      <c r="AG22" s="23">
        <f>D22+E22+H22+K22+N22+Q22+T22+Y22+Z22+AE22</f>
        <v>298121.17</v>
      </c>
    </row>
    <row r="23" spans="1:46" x14ac:dyDescent="0.25">
      <c r="A23" s="75" t="s">
        <v>23</v>
      </c>
      <c r="B23" s="590">
        <f>D21-D22</f>
        <v>344420.65</v>
      </c>
      <c r="C23" s="591"/>
      <c r="D23" s="592"/>
      <c r="E23" s="616">
        <f>G21-E22</f>
        <v>943343.7</v>
      </c>
      <c r="F23" s="617"/>
      <c r="G23" s="618"/>
      <c r="H23" s="613">
        <f>J21-H22</f>
        <v>1221465.1100000001</v>
      </c>
      <c r="I23" s="614"/>
      <c r="J23" s="615"/>
      <c r="K23" s="616">
        <f>M21-K22</f>
        <v>1373951.1099999999</v>
      </c>
      <c r="L23" s="617"/>
      <c r="M23" s="618"/>
      <c r="N23" s="613">
        <f>P21-N22</f>
        <v>1368835.24</v>
      </c>
      <c r="O23" s="614"/>
      <c r="P23" s="615"/>
      <c r="Q23" s="616">
        <f>S21-Q22</f>
        <v>1383615.49</v>
      </c>
      <c r="R23" s="617"/>
      <c r="S23" s="618"/>
      <c r="T23" s="613">
        <f>V21-T22</f>
        <v>1334021.68</v>
      </c>
      <c r="U23" s="614"/>
      <c r="V23" s="615"/>
      <c r="W23" s="616">
        <f>Y21-Y22</f>
        <v>1423662.14</v>
      </c>
      <c r="X23" s="617"/>
      <c r="Y23" s="618"/>
      <c r="Z23" s="613">
        <f>AB21-Z22</f>
        <v>945765.94000000006</v>
      </c>
      <c r="AA23" s="614"/>
      <c r="AB23" s="615"/>
      <c r="AC23" s="616">
        <f>AE21-AE22</f>
        <v>515092.17000000004</v>
      </c>
      <c r="AD23" s="617"/>
      <c r="AE23" s="618"/>
      <c r="AF23" s="34"/>
      <c r="AG23" s="23">
        <f>AG21-AG22</f>
        <v>10854173.229999999</v>
      </c>
    </row>
    <row r="24" spans="1:46" x14ac:dyDescent="0.25">
      <c r="AT24" s="63"/>
    </row>
    <row r="25" spans="1:46" ht="15.75" thickBot="1" x14ac:dyDescent="0.3"/>
    <row r="26" spans="1:46" ht="27" thickBot="1" x14ac:dyDescent="0.45">
      <c r="A26" s="629" t="s">
        <v>134</v>
      </c>
      <c r="B26" s="630"/>
      <c r="C26" s="630"/>
      <c r="D26" s="630"/>
      <c r="E26" s="630"/>
      <c r="F26" s="630"/>
      <c r="G26" s="630"/>
      <c r="H26" s="630"/>
      <c r="I26" s="630"/>
      <c r="J26" s="630"/>
      <c r="K26" s="630"/>
      <c r="L26" s="630"/>
      <c r="M26" s="630"/>
      <c r="N26" s="630"/>
      <c r="O26" s="631"/>
    </row>
  </sheetData>
  <mergeCells count="83">
    <mergeCell ref="A26:O26"/>
    <mergeCell ref="AC23:AE23"/>
    <mergeCell ref="T23:V23"/>
    <mergeCell ref="W23:Y23"/>
    <mergeCell ref="Z23:AB23"/>
    <mergeCell ref="B23:D23"/>
    <mergeCell ref="E23:G23"/>
    <mergeCell ref="H23:J23"/>
    <mergeCell ref="K23:M23"/>
    <mergeCell ref="N23:P23"/>
    <mergeCell ref="Q23:S23"/>
    <mergeCell ref="AI10:AK10"/>
    <mergeCell ref="AL10:AN10"/>
    <mergeCell ref="K15:M15"/>
    <mergeCell ref="N15:P15"/>
    <mergeCell ref="Q15:S15"/>
    <mergeCell ref="T15:V15"/>
    <mergeCell ref="W15:Y15"/>
    <mergeCell ref="AC15:AE15"/>
    <mergeCell ref="AF15:AG15"/>
    <mergeCell ref="AO10:AQ10"/>
    <mergeCell ref="AR10:AT10"/>
    <mergeCell ref="AU2:AV2"/>
    <mergeCell ref="B10:D10"/>
    <mergeCell ref="E10:G10"/>
    <mergeCell ref="H10:J10"/>
    <mergeCell ref="K10:M10"/>
    <mergeCell ref="N10:P10"/>
    <mergeCell ref="Q10:S10"/>
    <mergeCell ref="T10:V10"/>
    <mergeCell ref="W10:Y10"/>
    <mergeCell ref="Z10:AB10"/>
    <mergeCell ref="AC2:AE2"/>
    <mergeCell ref="AF2:AH2"/>
    <mergeCell ref="AI2:AK2"/>
    <mergeCell ref="AL2:AN2"/>
    <mergeCell ref="T2:V2"/>
    <mergeCell ref="W2:Y2"/>
    <mergeCell ref="Z2:AB2"/>
    <mergeCell ref="A1:M1"/>
    <mergeCell ref="N1:AB1"/>
    <mergeCell ref="E2:G2"/>
    <mergeCell ref="H2:J2"/>
    <mergeCell ref="K2:M2"/>
    <mergeCell ref="N2:P2"/>
    <mergeCell ref="Q2:S2"/>
    <mergeCell ref="E22:G22"/>
    <mergeCell ref="B22:D22"/>
    <mergeCell ref="Z22:AB22"/>
    <mergeCell ref="AC9:AE9"/>
    <mergeCell ref="AC22:AE22"/>
    <mergeCell ref="B15:D15"/>
    <mergeCell ref="E15:G15"/>
    <mergeCell ref="H15:J15"/>
    <mergeCell ref="N22:P22"/>
    <mergeCell ref="K22:M22"/>
    <mergeCell ref="H22:J22"/>
    <mergeCell ref="AF9:AH9"/>
    <mergeCell ref="Q9:S9"/>
    <mergeCell ref="Q22:S22"/>
    <mergeCell ref="T22:V22"/>
    <mergeCell ref="T9:V9"/>
    <mergeCell ref="W9:Y9"/>
    <mergeCell ref="W22:Y22"/>
    <mergeCell ref="Z15:AB15"/>
    <mergeCell ref="AC10:AE10"/>
    <mergeCell ref="AF10:AH10"/>
    <mergeCell ref="AC1:AV1"/>
    <mergeCell ref="A14:M14"/>
    <mergeCell ref="N14:AG14"/>
    <mergeCell ref="AI9:AK9"/>
    <mergeCell ref="AL9:AN9"/>
    <mergeCell ref="AR9:AT9"/>
    <mergeCell ref="AO9:AQ9"/>
    <mergeCell ref="Z9:AB9"/>
    <mergeCell ref="B9:D9"/>
    <mergeCell ref="E9:G9"/>
    <mergeCell ref="H9:J9"/>
    <mergeCell ref="K9:M9"/>
    <mergeCell ref="N9:P9"/>
    <mergeCell ref="AO2:AQ2"/>
    <mergeCell ref="AR2:AT2"/>
    <mergeCell ref="B2:D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0"/>
  <sheetViews>
    <sheetView workbookViewId="0">
      <selection activeCell="K23" sqref="K23:M23"/>
    </sheetView>
  </sheetViews>
  <sheetFormatPr defaultRowHeight="15" x14ac:dyDescent="0.25"/>
  <cols>
    <col min="1" max="1" width="15.85546875" bestFit="1" customWidth="1"/>
    <col min="2" max="2" width="13.140625" bestFit="1" customWidth="1"/>
    <col min="3" max="3" width="16.5703125" style="191" bestFit="1" customWidth="1"/>
    <col min="4" max="4" width="15.140625" style="191" bestFit="1" customWidth="1"/>
    <col min="5" max="5" width="13.140625" bestFit="1" customWidth="1"/>
    <col min="6" max="6" width="16.5703125" style="191" bestFit="1" customWidth="1"/>
    <col min="7" max="7" width="14.42578125" style="191" bestFit="1" customWidth="1"/>
    <col min="8" max="8" width="13.140625" bestFit="1" customWidth="1"/>
    <col min="9" max="9" width="16.5703125" style="191" bestFit="1" customWidth="1"/>
    <col min="10" max="10" width="14.42578125" style="191" bestFit="1" customWidth="1"/>
    <col min="11" max="11" width="13.140625" bestFit="1" customWidth="1"/>
    <col min="12" max="12" width="16.5703125" style="191" bestFit="1" customWidth="1"/>
    <col min="13" max="13" width="14.42578125" style="191" bestFit="1" customWidth="1"/>
    <col min="14" max="14" width="13.140625" bestFit="1" customWidth="1"/>
    <col min="15" max="15" width="16.42578125" style="191" bestFit="1" customWidth="1"/>
    <col min="16" max="16" width="13.140625" style="191" bestFit="1" customWidth="1"/>
    <col min="17" max="17" width="13.140625" bestFit="1" customWidth="1"/>
    <col min="18" max="18" width="16.42578125" style="191" bestFit="1" customWidth="1"/>
    <col min="19" max="19" width="13.140625" style="191" bestFit="1" customWidth="1"/>
    <col min="20" max="20" width="13.140625" bestFit="1" customWidth="1"/>
    <col min="21" max="21" width="16.42578125" style="191" bestFit="1" customWidth="1"/>
    <col min="22" max="22" width="13.140625" style="191" bestFit="1" customWidth="1"/>
    <col min="23" max="23" width="13.140625" bestFit="1" customWidth="1"/>
    <col min="24" max="24" width="16.42578125" style="191" bestFit="1" customWidth="1"/>
    <col min="25" max="25" width="13.140625" style="191" bestFit="1" customWidth="1"/>
    <col min="26" max="26" width="15.5703125" customWidth="1"/>
    <col min="27" max="27" width="16.42578125" style="191" bestFit="1" customWidth="1"/>
    <col min="28" max="28" width="13.140625" style="191" customWidth="1"/>
    <col min="29" max="29" width="13.140625" bestFit="1" customWidth="1"/>
    <col min="30" max="30" width="18" style="191" customWidth="1"/>
    <col min="31" max="31" width="15.28515625" style="191" customWidth="1"/>
    <col min="32" max="32" width="17.42578125" customWidth="1"/>
    <col min="33" max="33" width="16.5703125" style="191" customWidth="1"/>
    <col min="34" max="34" width="13.7109375" style="191" customWidth="1"/>
    <col min="35" max="35" width="13.140625" bestFit="1" customWidth="1"/>
    <col min="36" max="36" width="16.42578125" style="191" bestFit="1" customWidth="1"/>
    <col min="37" max="37" width="13.140625" style="191" bestFit="1" customWidth="1"/>
    <col min="38" max="38" width="13.140625" bestFit="1" customWidth="1"/>
    <col min="39" max="39" width="16.42578125" style="191" bestFit="1" customWidth="1"/>
    <col min="40" max="40" width="13.140625" style="191" bestFit="1" customWidth="1"/>
    <col min="41" max="41" width="13.140625" bestFit="1" customWidth="1"/>
    <col min="42" max="42" width="16.42578125" style="191" bestFit="1" customWidth="1"/>
    <col min="43" max="43" width="13.140625" style="191" bestFit="1" customWidth="1"/>
    <col min="44" max="44" width="14.7109375" customWidth="1"/>
    <col min="45" max="45" width="17.85546875" style="191" customWidth="1"/>
    <col min="46" max="46" width="15.28515625" style="191" customWidth="1"/>
    <col min="47" max="47" width="13.140625" bestFit="1" customWidth="1"/>
    <col min="48" max="48" width="14.42578125" style="191" bestFit="1" customWidth="1"/>
  </cols>
  <sheetData>
    <row r="1" spans="1:52" ht="27" thickBot="1" x14ac:dyDescent="0.45">
      <c r="A1" s="551" t="s">
        <v>131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 t="s">
        <v>131</v>
      </c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  <c r="AC1" s="368"/>
      <c r="AD1" s="369"/>
      <c r="AE1" s="284"/>
      <c r="AF1" s="90"/>
      <c r="AG1" s="284"/>
      <c r="AH1" s="223"/>
      <c r="AI1" s="54"/>
      <c r="AJ1" s="223"/>
    </row>
    <row r="2" spans="1:52" ht="15.75" thickBot="1" x14ac:dyDescent="0.3">
      <c r="A2" s="130" t="s">
        <v>16</v>
      </c>
      <c r="B2" s="639" t="s">
        <v>68</v>
      </c>
      <c r="C2" s="640"/>
      <c r="D2" s="641"/>
      <c r="E2" s="639" t="s">
        <v>8</v>
      </c>
      <c r="F2" s="640"/>
      <c r="G2" s="641"/>
      <c r="H2" s="639" t="s">
        <v>9</v>
      </c>
      <c r="I2" s="640"/>
      <c r="J2" s="641"/>
      <c r="K2" s="639" t="s">
        <v>10</v>
      </c>
      <c r="L2" s="640"/>
      <c r="M2" s="641"/>
      <c r="N2" s="639" t="s">
        <v>92</v>
      </c>
      <c r="O2" s="640"/>
      <c r="P2" s="641"/>
      <c r="Q2" s="639" t="s">
        <v>114</v>
      </c>
      <c r="R2" s="640"/>
      <c r="S2" s="641"/>
      <c r="T2" s="639" t="s">
        <v>117</v>
      </c>
      <c r="U2" s="640"/>
      <c r="V2" s="641"/>
      <c r="W2" s="639" t="s">
        <v>118</v>
      </c>
      <c r="X2" s="640"/>
      <c r="Y2" s="641"/>
      <c r="Z2" s="639" t="s">
        <v>69</v>
      </c>
      <c r="AA2" s="640"/>
      <c r="AB2" s="641"/>
      <c r="AC2" s="639" t="s">
        <v>11</v>
      </c>
      <c r="AD2" s="642"/>
    </row>
    <row r="3" spans="1:52" x14ac:dyDescent="0.25">
      <c r="A3" s="114"/>
      <c r="B3" s="117" t="s">
        <v>17</v>
      </c>
      <c r="C3" s="288" t="s">
        <v>19</v>
      </c>
      <c r="D3" s="288" t="s">
        <v>20</v>
      </c>
      <c r="E3" s="117" t="s">
        <v>17</v>
      </c>
      <c r="F3" s="288" t="s">
        <v>19</v>
      </c>
      <c r="G3" s="288" t="s">
        <v>20</v>
      </c>
      <c r="H3" s="117" t="s">
        <v>17</v>
      </c>
      <c r="I3" s="288" t="s">
        <v>19</v>
      </c>
      <c r="J3" s="288" t="s">
        <v>20</v>
      </c>
      <c r="K3" s="117" t="s">
        <v>17</v>
      </c>
      <c r="L3" s="288" t="s">
        <v>19</v>
      </c>
      <c r="M3" s="288" t="s">
        <v>20</v>
      </c>
      <c r="N3" s="117" t="s">
        <v>17</v>
      </c>
      <c r="O3" s="288" t="s">
        <v>19</v>
      </c>
      <c r="P3" s="288" t="s">
        <v>20</v>
      </c>
      <c r="Q3" s="117" t="s">
        <v>17</v>
      </c>
      <c r="R3" s="288" t="s">
        <v>19</v>
      </c>
      <c r="S3" s="288" t="s">
        <v>20</v>
      </c>
      <c r="T3" s="117" t="s">
        <v>17</v>
      </c>
      <c r="U3" s="288" t="s">
        <v>19</v>
      </c>
      <c r="V3" s="288" t="s">
        <v>20</v>
      </c>
      <c r="W3" s="117" t="s">
        <v>17</v>
      </c>
      <c r="X3" s="288" t="s">
        <v>19</v>
      </c>
      <c r="Y3" s="288" t="s">
        <v>20</v>
      </c>
      <c r="Z3" s="117" t="s">
        <v>17</v>
      </c>
      <c r="AA3" s="288" t="s">
        <v>19</v>
      </c>
      <c r="AB3" s="288" t="s">
        <v>20</v>
      </c>
      <c r="AC3" s="117" t="s">
        <v>17</v>
      </c>
      <c r="AD3" s="294" t="s">
        <v>18</v>
      </c>
    </row>
    <row r="4" spans="1:52" x14ac:dyDescent="0.25">
      <c r="A4" s="114" t="s">
        <v>12</v>
      </c>
      <c r="B4" s="20">
        <v>21179</v>
      </c>
      <c r="C4" s="198">
        <v>2.85</v>
      </c>
      <c r="D4" s="189">
        <v>60360.15</v>
      </c>
      <c r="E4" s="13">
        <v>65358</v>
      </c>
      <c r="F4" s="192">
        <v>2.85</v>
      </c>
      <c r="G4" s="192">
        <v>186270.3</v>
      </c>
      <c r="H4" s="20">
        <v>69232</v>
      </c>
      <c r="I4" s="198">
        <v>2.85</v>
      </c>
      <c r="J4" s="189">
        <v>197311.2</v>
      </c>
      <c r="K4" s="132">
        <v>69010</v>
      </c>
      <c r="L4" s="192">
        <v>2.85</v>
      </c>
      <c r="M4" s="193">
        <v>196678.5</v>
      </c>
      <c r="N4" s="20">
        <v>23181</v>
      </c>
      <c r="O4" s="198">
        <v>2.85</v>
      </c>
      <c r="P4" s="189">
        <v>66065.850000000006</v>
      </c>
      <c r="Q4" s="185">
        <v>16342</v>
      </c>
      <c r="R4" s="292">
        <v>2.85</v>
      </c>
      <c r="S4" s="293">
        <v>46574.7</v>
      </c>
      <c r="T4" s="20">
        <v>25305</v>
      </c>
      <c r="U4" s="198">
        <v>2.85</v>
      </c>
      <c r="V4" s="189">
        <f>T4*U4</f>
        <v>72119.25</v>
      </c>
      <c r="W4" s="185">
        <v>6922</v>
      </c>
      <c r="X4" s="197">
        <v>2.85</v>
      </c>
      <c r="Y4" s="193">
        <f>W4*X4</f>
        <v>19727.7</v>
      </c>
      <c r="Z4" s="20"/>
      <c r="AA4" s="222">
        <v>0.13</v>
      </c>
      <c r="AB4" s="189"/>
      <c r="AC4" s="185">
        <f>B4+E4+H4+K4+N4+Q4+T4+W4</f>
        <v>296529</v>
      </c>
      <c r="AD4" s="197">
        <f>D4+G4+J4+M4+P4+AB4+S4+V4+Y4</f>
        <v>845107.64999999991</v>
      </c>
    </row>
    <row r="5" spans="1:52" x14ac:dyDescent="0.25">
      <c r="A5" s="114" t="s">
        <v>13</v>
      </c>
      <c r="B5" s="20">
        <v>20529</v>
      </c>
      <c r="C5" s="198">
        <v>9.09</v>
      </c>
      <c r="D5" s="189">
        <v>186608.61</v>
      </c>
      <c r="E5" s="131">
        <v>65220</v>
      </c>
      <c r="F5" s="192">
        <v>9.09</v>
      </c>
      <c r="G5" s="192">
        <v>592849.80000000005</v>
      </c>
      <c r="H5" s="7">
        <v>69099</v>
      </c>
      <c r="I5" s="198">
        <v>9.09</v>
      </c>
      <c r="J5" s="196">
        <v>628109.91</v>
      </c>
      <c r="K5" s="132">
        <v>69117</v>
      </c>
      <c r="L5" s="192">
        <v>9.09</v>
      </c>
      <c r="M5" s="193">
        <v>628273.53</v>
      </c>
      <c r="N5" s="20">
        <v>23151</v>
      </c>
      <c r="O5" s="198">
        <v>9.09</v>
      </c>
      <c r="P5" s="189">
        <v>210442.59</v>
      </c>
      <c r="Q5" s="185">
        <v>16307</v>
      </c>
      <c r="R5" s="292">
        <v>9.09</v>
      </c>
      <c r="S5" s="293">
        <v>148230.63</v>
      </c>
      <c r="T5" s="20">
        <v>25250</v>
      </c>
      <c r="U5" s="198">
        <v>9.09</v>
      </c>
      <c r="V5" s="189">
        <f t="shared" ref="V5:V7" si="0">T5*U5</f>
        <v>229522.5</v>
      </c>
      <c r="W5" s="13">
        <v>6907</v>
      </c>
      <c r="X5" s="197">
        <v>9.09</v>
      </c>
      <c r="Y5" s="193">
        <f t="shared" ref="Y5:Y7" si="1">W5*X5</f>
        <v>62784.63</v>
      </c>
      <c r="Z5" s="20"/>
      <c r="AA5" s="222">
        <v>0.42</v>
      </c>
      <c r="AB5" s="189"/>
      <c r="AC5" s="185">
        <f t="shared" ref="AC5:AC8" si="2">B5+E5+H5+K5+N5+Q5+T5+W5</f>
        <v>295580</v>
      </c>
      <c r="AD5" s="197">
        <f t="shared" ref="AD5:AD8" si="3">D5+G5+J5+M5+P5+AB5+S5+V5+Y5</f>
        <v>2686822.1999999997</v>
      </c>
    </row>
    <row r="6" spans="1:52" x14ac:dyDescent="0.25">
      <c r="A6" s="114" t="s">
        <v>14</v>
      </c>
      <c r="B6" s="20">
        <v>21024</v>
      </c>
      <c r="C6" s="198">
        <v>8.48</v>
      </c>
      <c r="D6" s="189">
        <v>178283.51999999999</v>
      </c>
      <c r="E6" s="131">
        <v>64914</v>
      </c>
      <c r="F6" s="192">
        <v>8.48</v>
      </c>
      <c r="G6" s="290">
        <v>550470.72</v>
      </c>
      <c r="H6" s="7">
        <v>68795</v>
      </c>
      <c r="I6" s="198">
        <v>8.48</v>
      </c>
      <c r="J6" s="189">
        <v>583381.6</v>
      </c>
      <c r="K6" s="132">
        <v>68795</v>
      </c>
      <c r="L6" s="192">
        <v>8.48</v>
      </c>
      <c r="M6" s="193">
        <v>583381.6</v>
      </c>
      <c r="N6" s="128">
        <v>23080</v>
      </c>
      <c r="O6" s="198">
        <v>8.48</v>
      </c>
      <c r="P6" s="189">
        <v>195718.39999999999</v>
      </c>
      <c r="Q6" s="186">
        <v>16252</v>
      </c>
      <c r="R6" s="292">
        <v>8.48</v>
      </c>
      <c r="S6" s="293">
        <v>137816.95999999999</v>
      </c>
      <c r="T6" s="128">
        <v>25218</v>
      </c>
      <c r="U6" s="198">
        <v>8.48</v>
      </c>
      <c r="V6" s="189">
        <f t="shared" si="0"/>
        <v>213848.64</v>
      </c>
      <c r="W6" s="13">
        <v>6887</v>
      </c>
      <c r="X6" s="197">
        <v>8.48</v>
      </c>
      <c r="Y6" s="193">
        <f t="shared" si="1"/>
        <v>58401.760000000002</v>
      </c>
      <c r="Z6" s="20"/>
      <c r="AA6" s="222">
        <v>0.39</v>
      </c>
      <c r="AB6" s="189"/>
      <c r="AC6" s="185">
        <f t="shared" si="2"/>
        <v>294965</v>
      </c>
      <c r="AD6" s="197">
        <f t="shared" si="3"/>
        <v>2501303.1999999997</v>
      </c>
    </row>
    <row r="7" spans="1:52" x14ac:dyDescent="0.25">
      <c r="A7" s="114" t="s">
        <v>15</v>
      </c>
      <c r="B7" s="20">
        <v>21036</v>
      </c>
      <c r="C7" s="198">
        <v>2.5299999999999998</v>
      </c>
      <c r="D7" s="189">
        <v>53221.08</v>
      </c>
      <c r="E7" s="131">
        <v>65026</v>
      </c>
      <c r="F7" s="192">
        <v>2.5299999999999998</v>
      </c>
      <c r="G7" s="192">
        <v>164515.78</v>
      </c>
      <c r="H7" s="20">
        <v>68813</v>
      </c>
      <c r="I7" s="198">
        <v>2.5299999999999998</v>
      </c>
      <c r="J7" s="189">
        <v>174096.89</v>
      </c>
      <c r="K7" s="132">
        <v>68855</v>
      </c>
      <c r="L7" s="192">
        <v>2.5299999999999998</v>
      </c>
      <c r="M7" s="193">
        <v>174203.15</v>
      </c>
      <c r="N7" s="20">
        <v>23072</v>
      </c>
      <c r="O7" s="198">
        <v>2.5299999999999998</v>
      </c>
      <c r="P7" s="189">
        <v>58372.160000000003</v>
      </c>
      <c r="Q7" s="185">
        <v>16251</v>
      </c>
      <c r="R7" s="292">
        <v>2.5299999999999998</v>
      </c>
      <c r="S7" s="293">
        <v>41115.03</v>
      </c>
      <c r="T7" s="20">
        <v>25218</v>
      </c>
      <c r="U7" s="198">
        <v>2.5299999999999998</v>
      </c>
      <c r="V7" s="189">
        <f t="shared" si="0"/>
        <v>63801.539999999994</v>
      </c>
      <c r="W7" s="13">
        <v>6887</v>
      </c>
      <c r="X7" s="197">
        <v>2.5299999999999998</v>
      </c>
      <c r="Y7" s="193">
        <f t="shared" si="1"/>
        <v>17424.109999999997</v>
      </c>
      <c r="Z7" s="20"/>
      <c r="AA7" s="222">
        <v>0.12</v>
      </c>
      <c r="AB7" s="189"/>
      <c r="AC7" s="185">
        <f t="shared" si="2"/>
        <v>295158</v>
      </c>
      <c r="AD7" s="197">
        <f t="shared" si="3"/>
        <v>746749.74000000011</v>
      </c>
    </row>
    <row r="8" spans="1:52" x14ac:dyDescent="0.25">
      <c r="A8" s="114" t="s">
        <v>11</v>
      </c>
      <c r="B8" s="20">
        <f t="shared" ref="B8:P8" si="4">SUM(B4:B7)</f>
        <v>83768</v>
      </c>
      <c r="C8" s="189">
        <f t="shared" si="4"/>
        <v>22.950000000000003</v>
      </c>
      <c r="D8" s="189">
        <f>SUM(D4:D7)</f>
        <v>478473.36</v>
      </c>
      <c r="E8" s="13">
        <f>SUM(E4:E7)</f>
        <v>260518</v>
      </c>
      <c r="F8" s="193">
        <f t="shared" ref="F8" si="5">SUM(F4:F7)</f>
        <v>22.950000000000003</v>
      </c>
      <c r="G8" s="193">
        <f>SUM(G4:G7)</f>
        <v>1494106.6</v>
      </c>
      <c r="H8" s="20">
        <f t="shared" si="4"/>
        <v>275939</v>
      </c>
      <c r="I8" s="189">
        <f t="shared" ref="I8" si="6">SUM(I4:I7)</f>
        <v>22.950000000000003</v>
      </c>
      <c r="J8" s="189">
        <f>SUM(J4:J7)</f>
        <v>1582899.6</v>
      </c>
      <c r="K8" s="13">
        <f t="shared" si="4"/>
        <v>275777</v>
      </c>
      <c r="L8" s="193">
        <f t="shared" si="4"/>
        <v>22.950000000000003</v>
      </c>
      <c r="M8" s="193">
        <f>SUM(M4:M7)</f>
        <v>1582536.7799999998</v>
      </c>
      <c r="N8" s="20">
        <f>SUM(N4:N7)</f>
        <v>92484</v>
      </c>
      <c r="O8" s="189">
        <f t="shared" si="4"/>
        <v>22.950000000000003</v>
      </c>
      <c r="P8" s="189">
        <f t="shared" si="4"/>
        <v>530599</v>
      </c>
      <c r="Q8" s="185">
        <f>SUM(Q4:Q7)</f>
        <v>65152</v>
      </c>
      <c r="R8" s="293">
        <f t="shared" ref="R8:S8" si="7">SUM(R4:R7)</f>
        <v>22.950000000000003</v>
      </c>
      <c r="S8" s="293">
        <f t="shared" si="7"/>
        <v>373737.32000000007</v>
      </c>
      <c r="T8" s="20">
        <f>SUM(T4:T7)</f>
        <v>100991</v>
      </c>
      <c r="U8" s="189">
        <f t="shared" ref="U8:V8" si="8">SUM(U4:U7)</f>
        <v>22.950000000000003</v>
      </c>
      <c r="V8" s="189">
        <f t="shared" si="8"/>
        <v>579291.93000000005</v>
      </c>
      <c r="W8" s="13"/>
      <c r="X8" s="193">
        <f t="shared" ref="X8:Y8" si="9">SUM(X4:X7)</f>
        <v>22.950000000000003</v>
      </c>
      <c r="Y8" s="193">
        <f t="shared" si="9"/>
        <v>158338.19999999998</v>
      </c>
      <c r="Z8" s="20">
        <f>SUM(Z4:Z7)</f>
        <v>0</v>
      </c>
      <c r="AA8" s="189">
        <f>SUM(AA4:AA7)</f>
        <v>1.06</v>
      </c>
      <c r="AB8" s="189">
        <f>SUM(AB4:AB7)</f>
        <v>0</v>
      </c>
      <c r="AC8" s="185">
        <f t="shared" si="2"/>
        <v>1154629</v>
      </c>
      <c r="AD8" s="197">
        <f t="shared" si="3"/>
        <v>6779982.79</v>
      </c>
    </row>
    <row r="9" spans="1:52" s="191" customFormat="1" x14ac:dyDescent="0.25">
      <c r="A9" s="252" t="s">
        <v>35</v>
      </c>
      <c r="B9" s="353"/>
      <c r="C9" s="354"/>
      <c r="D9" s="355"/>
      <c r="E9" s="194"/>
      <c r="F9" s="195"/>
      <c r="G9" s="291"/>
      <c r="H9" s="353"/>
      <c r="I9" s="354"/>
      <c r="J9" s="355"/>
      <c r="K9" s="418"/>
      <c r="L9" s="419"/>
      <c r="M9" s="420"/>
      <c r="N9" s="353"/>
      <c r="O9" s="354"/>
      <c r="P9" s="355"/>
      <c r="Q9" s="643"/>
      <c r="R9" s="644"/>
      <c r="S9" s="645"/>
      <c r="T9" s="353"/>
      <c r="U9" s="354"/>
      <c r="V9" s="355"/>
      <c r="W9" s="418"/>
      <c r="X9" s="419"/>
      <c r="Y9" s="420"/>
      <c r="Z9" s="353"/>
      <c r="AA9" s="354"/>
      <c r="AB9" s="355"/>
      <c r="AC9" s="418"/>
      <c r="AD9" s="420"/>
    </row>
    <row r="10" spans="1:52" s="191" customFormat="1" x14ac:dyDescent="0.25">
      <c r="A10" s="252" t="s">
        <v>23</v>
      </c>
      <c r="B10" s="353">
        <f>D8-D9</f>
        <v>478473.36</v>
      </c>
      <c r="C10" s="354"/>
      <c r="D10" s="355"/>
      <c r="E10" s="418">
        <f>G8-G9</f>
        <v>1494106.6</v>
      </c>
      <c r="F10" s="419"/>
      <c r="G10" s="420"/>
      <c r="H10" s="353">
        <f>J8-J9</f>
        <v>1582899.6</v>
      </c>
      <c r="I10" s="354"/>
      <c r="J10" s="355"/>
      <c r="K10" s="418">
        <f>M8-M9</f>
        <v>1582536.7799999998</v>
      </c>
      <c r="L10" s="419"/>
      <c r="M10" s="420"/>
      <c r="N10" s="353">
        <f>P8-P9</f>
        <v>530599</v>
      </c>
      <c r="O10" s="354"/>
      <c r="P10" s="355"/>
      <c r="Q10" s="643">
        <f>S8-S9</f>
        <v>373737.32000000007</v>
      </c>
      <c r="R10" s="644"/>
      <c r="S10" s="645"/>
      <c r="T10" s="353">
        <f>V8-V9</f>
        <v>579291.93000000005</v>
      </c>
      <c r="U10" s="354"/>
      <c r="V10" s="355"/>
      <c r="W10" s="418">
        <f>Y8-Y9</f>
        <v>158338.19999999998</v>
      </c>
      <c r="X10" s="419"/>
      <c r="Y10" s="420"/>
      <c r="Z10" s="353">
        <f>AB8-AB9</f>
        <v>0</v>
      </c>
      <c r="AA10" s="354"/>
      <c r="AB10" s="355"/>
      <c r="AC10" s="418">
        <f>AD8-AC9</f>
        <v>6779982.79</v>
      </c>
      <c r="AD10" s="420"/>
    </row>
    <row r="11" spans="1:52" x14ac:dyDescent="0.25">
      <c r="AH11" s="235"/>
    </row>
    <row r="13" spans="1:52" ht="15.75" thickBot="1" x14ac:dyDescent="0.3"/>
    <row r="14" spans="1:52" ht="27" thickBot="1" x14ac:dyDescent="0.45">
      <c r="A14" s="386" t="s">
        <v>147</v>
      </c>
      <c r="B14" s="387"/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388"/>
      <c r="N14" s="386" t="s">
        <v>101</v>
      </c>
      <c r="O14" s="387"/>
      <c r="P14" s="387"/>
      <c r="Q14" s="387"/>
      <c r="R14" s="387"/>
      <c r="S14" s="387"/>
      <c r="T14" s="387"/>
      <c r="U14" s="387"/>
      <c r="V14" s="387"/>
      <c r="W14" s="387"/>
      <c r="X14" s="387"/>
      <c r="Y14" s="387"/>
      <c r="Z14" s="388"/>
      <c r="AA14" s="386" t="s">
        <v>101</v>
      </c>
      <c r="AB14" s="387"/>
      <c r="AC14" s="387"/>
      <c r="AD14" s="387"/>
      <c r="AE14" s="387"/>
      <c r="AF14" s="387"/>
      <c r="AG14" s="387"/>
      <c r="AH14" s="387"/>
      <c r="AI14" s="387"/>
      <c r="AJ14" s="387"/>
      <c r="AK14" s="387"/>
      <c r="AL14" s="387"/>
      <c r="AM14" s="388"/>
      <c r="AN14" s="386" t="s">
        <v>101</v>
      </c>
      <c r="AO14" s="387"/>
      <c r="AP14" s="387"/>
      <c r="AQ14" s="387"/>
      <c r="AR14" s="387"/>
      <c r="AS14" s="387"/>
      <c r="AT14" s="387"/>
      <c r="AU14" s="387"/>
      <c r="AV14" s="388"/>
      <c r="AW14" s="54"/>
      <c r="AX14" s="54"/>
      <c r="AY14" s="54"/>
      <c r="AZ14" s="54"/>
    </row>
    <row r="15" spans="1:52" ht="15.75" thickBot="1" x14ac:dyDescent="0.3">
      <c r="A15" s="177" t="s">
        <v>16</v>
      </c>
      <c r="B15" s="646" t="s">
        <v>0</v>
      </c>
      <c r="C15" s="647"/>
      <c r="D15" s="648"/>
      <c r="E15" s="634" t="s">
        <v>1</v>
      </c>
      <c r="F15" s="635"/>
      <c r="G15" s="636"/>
      <c r="H15" s="634" t="s">
        <v>2</v>
      </c>
      <c r="I15" s="635"/>
      <c r="J15" s="636"/>
      <c r="K15" s="634" t="s">
        <v>3</v>
      </c>
      <c r="L15" s="635"/>
      <c r="M15" s="636"/>
      <c r="N15" s="634" t="s">
        <v>4</v>
      </c>
      <c r="O15" s="635"/>
      <c r="P15" s="636"/>
      <c r="Q15" s="634" t="s">
        <v>5</v>
      </c>
      <c r="R15" s="635"/>
      <c r="S15" s="636"/>
      <c r="T15" s="634" t="s">
        <v>6</v>
      </c>
      <c r="U15" s="635"/>
      <c r="V15" s="636"/>
      <c r="W15" s="634" t="s">
        <v>7</v>
      </c>
      <c r="X15" s="635"/>
      <c r="Y15" s="636"/>
      <c r="Z15" s="634" t="s">
        <v>8</v>
      </c>
      <c r="AA15" s="635"/>
      <c r="AB15" s="636"/>
      <c r="AC15" s="634" t="s">
        <v>9</v>
      </c>
      <c r="AD15" s="635"/>
      <c r="AE15" s="636"/>
      <c r="AF15" s="634" t="s">
        <v>10</v>
      </c>
      <c r="AG15" s="635"/>
      <c r="AH15" s="636"/>
      <c r="AI15" s="634" t="s">
        <v>24</v>
      </c>
      <c r="AJ15" s="635"/>
      <c r="AK15" s="635"/>
      <c r="AL15" s="634" t="s">
        <v>38</v>
      </c>
      <c r="AM15" s="635"/>
      <c r="AN15" s="635"/>
      <c r="AO15" s="634" t="s">
        <v>155</v>
      </c>
      <c r="AP15" s="635"/>
      <c r="AQ15" s="635"/>
      <c r="AR15" s="634" t="s">
        <v>36</v>
      </c>
      <c r="AS15" s="635"/>
      <c r="AT15" s="635"/>
      <c r="AU15" s="637" t="s">
        <v>11</v>
      </c>
      <c r="AV15" s="638"/>
    </row>
    <row r="16" spans="1:52" x14ac:dyDescent="0.25">
      <c r="A16" s="178"/>
      <c r="B16" s="178" t="s">
        <v>17</v>
      </c>
      <c r="C16" s="289" t="s">
        <v>19</v>
      </c>
      <c r="D16" s="289" t="s">
        <v>20</v>
      </c>
      <c r="E16" s="178" t="s">
        <v>17</v>
      </c>
      <c r="F16" s="289" t="s">
        <v>19</v>
      </c>
      <c r="G16" s="289" t="s">
        <v>20</v>
      </c>
      <c r="H16" s="178" t="s">
        <v>17</v>
      </c>
      <c r="I16" s="289" t="s">
        <v>19</v>
      </c>
      <c r="J16" s="289" t="s">
        <v>20</v>
      </c>
      <c r="K16" s="178" t="s">
        <v>17</v>
      </c>
      <c r="L16" s="289" t="s">
        <v>19</v>
      </c>
      <c r="M16" s="289" t="s">
        <v>20</v>
      </c>
      <c r="N16" s="178" t="s">
        <v>17</v>
      </c>
      <c r="O16" s="289" t="s">
        <v>19</v>
      </c>
      <c r="P16" s="289" t="s">
        <v>20</v>
      </c>
      <c r="Q16" s="178" t="s">
        <v>17</v>
      </c>
      <c r="R16" s="289" t="s">
        <v>19</v>
      </c>
      <c r="S16" s="289" t="s">
        <v>20</v>
      </c>
      <c r="T16" s="178" t="s">
        <v>17</v>
      </c>
      <c r="U16" s="289" t="s">
        <v>19</v>
      </c>
      <c r="V16" s="289" t="s">
        <v>20</v>
      </c>
      <c r="W16" s="178" t="s">
        <v>17</v>
      </c>
      <c r="X16" s="289" t="s">
        <v>19</v>
      </c>
      <c r="Y16" s="289" t="s">
        <v>20</v>
      </c>
      <c r="Z16" s="178" t="s">
        <v>17</v>
      </c>
      <c r="AA16" s="289" t="s">
        <v>19</v>
      </c>
      <c r="AB16" s="289" t="s">
        <v>20</v>
      </c>
      <c r="AC16" s="178" t="s">
        <v>17</v>
      </c>
      <c r="AD16" s="289" t="s">
        <v>19</v>
      </c>
      <c r="AE16" s="289" t="s">
        <v>20</v>
      </c>
      <c r="AF16" s="178" t="s">
        <v>17</v>
      </c>
      <c r="AG16" s="289" t="s">
        <v>19</v>
      </c>
      <c r="AH16" s="289" t="s">
        <v>20</v>
      </c>
      <c r="AI16" s="178" t="s">
        <v>17</v>
      </c>
      <c r="AJ16" s="289" t="s">
        <v>19</v>
      </c>
      <c r="AK16" s="289" t="s">
        <v>20</v>
      </c>
      <c r="AL16" s="178" t="s">
        <v>17</v>
      </c>
      <c r="AM16" s="289" t="s">
        <v>19</v>
      </c>
      <c r="AN16" s="289" t="s">
        <v>20</v>
      </c>
      <c r="AO16" s="178" t="s">
        <v>17</v>
      </c>
      <c r="AP16" s="289" t="s">
        <v>19</v>
      </c>
      <c r="AQ16" s="289" t="s">
        <v>20</v>
      </c>
      <c r="AR16" s="178" t="s">
        <v>17</v>
      </c>
      <c r="AS16" s="289" t="s">
        <v>19</v>
      </c>
      <c r="AT16" s="289" t="s">
        <v>20</v>
      </c>
      <c r="AU16" s="178" t="s">
        <v>17</v>
      </c>
      <c r="AV16" s="289" t="s">
        <v>18</v>
      </c>
    </row>
    <row r="17" spans="1:48" x14ac:dyDescent="0.25">
      <c r="A17" s="179" t="s">
        <v>12</v>
      </c>
      <c r="B17" s="5">
        <v>73153</v>
      </c>
      <c r="C17" s="199">
        <v>2.85</v>
      </c>
      <c r="D17" s="202">
        <f>B17*C17</f>
        <v>208486.05000000002</v>
      </c>
      <c r="E17" s="85">
        <v>67526</v>
      </c>
      <c r="F17" s="259">
        <v>2.85</v>
      </c>
      <c r="G17" s="260">
        <f>E17*F17</f>
        <v>192449.1</v>
      </c>
      <c r="H17" s="5">
        <v>77049</v>
      </c>
      <c r="I17" s="199">
        <v>2.97</v>
      </c>
      <c r="J17" s="199">
        <f>H17*I17</f>
        <v>228835.53000000003</v>
      </c>
      <c r="K17" s="85">
        <v>77068</v>
      </c>
      <c r="L17" s="259">
        <v>2.97</v>
      </c>
      <c r="M17" s="260">
        <f>K17*L17</f>
        <v>228891.96000000002</v>
      </c>
      <c r="N17" s="3"/>
      <c r="O17" s="199">
        <v>2.97</v>
      </c>
      <c r="P17" s="213"/>
      <c r="Q17" s="85"/>
      <c r="R17" s="259">
        <v>2.97</v>
      </c>
      <c r="S17" s="260"/>
      <c r="T17" s="3"/>
      <c r="U17" s="199">
        <v>2.97</v>
      </c>
      <c r="V17" s="212"/>
      <c r="W17" s="85"/>
      <c r="X17" s="259">
        <v>2.97</v>
      </c>
      <c r="Y17" s="260"/>
      <c r="Z17" s="3"/>
      <c r="AA17" s="199">
        <v>2.97</v>
      </c>
      <c r="AB17" s="212"/>
      <c r="AC17" s="85"/>
      <c r="AD17" s="259">
        <v>2.97</v>
      </c>
      <c r="AE17" s="260"/>
      <c r="AF17" s="62"/>
      <c r="AG17" s="199">
        <v>2.97</v>
      </c>
      <c r="AH17" s="212"/>
      <c r="AI17" s="85"/>
      <c r="AJ17" s="259">
        <v>2.97</v>
      </c>
      <c r="AK17" s="260"/>
      <c r="AL17" s="20"/>
      <c r="AM17" s="198"/>
      <c r="AN17" s="189"/>
      <c r="AO17" s="85"/>
      <c r="AP17" s="259"/>
      <c r="AQ17" s="260"/>
      <c r="AR17" s="20"/>
      <c r="AS17" s="222"/>
      <c r="AT17" s="189"/>
      <c r="AU17" s="85">
        <f>B17+E17+H17+K17+N17+Q17+T17+W17+Z17+AC17+AF17+AI17+AL17+AO17</f>
        <v>294796</v>
      </c>
      <c r="AV17" s="260">
        <f>D17+G17+J17+M17+P17+S17+V17+Y17+AB17+AE17+AH17+AK17+AN17+AQ17+AT17</f>
        <v>858662.64000000013</v>
      </c>
    </row>
    <row r="18" spans="1:48" x14ac:dyDescent="0.25">
      <c r="A18" s="179" t="s">
        <v>13</v>
      </c>
      <c r="B18" s="135">
        <v>73035</v>
      </c>
      <c r="C18" s="199">
        <v>9.09</v>
      </c>
      <c r="D18" s="202">
        <f t="shared" ref="D18:D20" si="10">B18*C18</f>
        <v>663888.15</v>
      </c>
      <c r="E18" s="85">
        <v>67521</v>
      </c>
      <c r="F18" s="259">
        <v>9.09</v>
      </c>
      <c r="G18" s="260">
        <f t="shared" ref="G18:G20" si="11">E18*F18</f>
        <v>613765.89</v>
      </c>
      <c r="H18" s="5">
        <v>76673</v>
      </c>
      <c r="I18" s="199">
        <v>9.48</v>
      </c>
      <c r="J18" s="199">
        <f t="shared" ref="J18:J20" si="12">H18*I18</f>
        <v>726860.04</v>
      </c>
      <c r="K18" s="85">
        <v>76994</v>
      </c>
      <c r="L18" s="259">
        <v>9.48</v>
      </c>
      <c r="M18" s="260">
        <f t="shared" ref="M18:M20" si="13">K18*L18</f>
        <v>729903.12</v>
      </c>
      <c r="N18" s="62"/>
      <c r="O18" s="199">
        <v>9.48</v>
      </c>
      <c r="P18" s="212"/>
      <c r="Q18" s="85"/>
      <c r="R18" s="259">
        <v>9.48</v>
      </c>
      <c r="S18" s="260"/>
      <c r="T18" s="3"/>
      <c r="U18" s="199">
        <v>9.48</v>
      </c>
      <c r="V18" s="212"/>
      <c r="W18" s="85"/>
      <c r="X18" s="259">
        <v>9.48</v>
      </c>
      <c r="Y18" s="260"/>
      <c r="Z18" s="3"/>
      <c r="AA18" s="199">
        <v>9.48</v>
      </c>
      <c r="AB18" s="212"/>
      <c r="AC18" s="85"/>
      <c r="AD18" s="259">
        <v>9.48</v>
      </c>
      <c r="AE18" s="260"/>
      <c r="AF18" s="3"/>
      <c r="AG18" s="199">
        <v>9.48</v>
      </c>
      <c r="AH18" s="212"/>
      <c r="AI18" s="85"/>
      <c r="AJ18" s="259">
        <v>9.48</v>
      </c>
      <c r="AK18" s="260"/>
      <c r="AL18" s="20"/>
      <c r="AM18" s="198"/>
      <c r="AN18" s="189"/>
      <c r="AO18" s="85"/>
      <c r="AP18" s="259"/>
      <c r="AQ18" s="260"/>
      <c r="AR18" s="20"/>
      <c r="AS18" s="222"/>
      <c r="AT18" s="189"/>
      <c r="AU18" s="85">
        <f>B18+E18+H18+K18+N18+Q18+T18+W18+Z18+AC18+AF18+AI18+AL18+AO18</f>
        <v>294223</v>
      </c>
      <c r="AV18" s="260">
        <f>D18+G18+J18+M18+P18+S18+V18+Y18+AB18+AE18+AH18+AK18+AN18+AQ18+AT18</f>
        <v>2734417.2</v>
      </c>
    </row>
    <row r="19" spans="1:48" x14ac:dyDescent="0.25">
      <c r="A19" s="179" t="s">
        <v>14</v>
      </c>
      <c r="B19" s="7">
        <v>72685</v>
      </c>
      <c r="C19" s="199">
        <v>8.48</v>
      </c>
      <c r="D19" s="202">
        <f t="shared" si="10"/>
        <v>616368.80000000005</v>
      </c>
      <c r="E19" s="85">
        <v>67132</v>
      </c>
      <c r="F19" s="259">
        <v>8.48</v>
      </c>
      <c r="G19" s="260">
        <f t="shared" si="11"/>
        <v>569279.36</v>
      </c>
      <c r="H19" s="5">
        <v>76403</v>
      </c>
      <c r="I19" s="199">
        <v>8.84</v>
      </c>
      <c r="J19" s="199">
        <f t="shared" si="12"/>
        <v>675402.52</v>
      </c>
      <c r="K19" s="85">
        <v>76407</v>
      </c>
      <c r="L19" s="259">
        <v>8.84</v>
      </c>
      <c r="M19" s="260">
        <f t="shared" si="13"/>
        <v>675437.88</v>
      </c>
      <c r="N19" s="7"/>
      <c r="O19" s="199">
        <v>8.84</v>
      </c>
      <c r="P19" s="212"/>
      <c r="Q19" s="85"/>
      <c r="R19" s="259">
        <v>8.84</v>
      </c>
      <c r="S19" s="260"/>
      <c r="T19" s="3"/>
      <c r="U19" s="199">
        <v>8.84</v>
      </c>
      <c r="V19" s="212"/>
      <c r="W19" s="85"/>
      <c r="X19" s="259">
        <v>8.84</v>
      </c>
      <c r="Y19" s="260"/>
      <c r="Z19" s="3"/>
      <c r="AA19" s="199">
        <v>8.84</v>
      </c>
      <c r="AB19" s="212"/>
      <c r="AC19" s="85"/>
      <c r="AD19" s="259">
        <v>8.84</v>
      </c>
      <c r="AE19" s="260"/>
      <c r="AF19" s="3"/>
      <c r="AG19" s="199">
        <v>8.84</v>
      </c>
      <c r="AI19" s="85"/>
      <c r="AJ19" s="259">
        <v>8.84</v>
      </c>
      <c r="AK19" s="260"/>
      <c r="AL19" s="20"/>
      <c r="AM19" s="198"/>
      <c r="AN19" s="189"/>
      <c r="AO19" s="85"/>
      <c r="AP19" s="259"/>
      <c r="AQ19" s="260"/>
      <c r="AR19" s="20"/>
      <c r="AS19" s="222"/>
      <c r="AT19" s="189"/>
      <c r="AU19" s="85">
        <f>B19+E19+H19+K19+N19+Q19+T19+W19+Z19+AC19+AF19+AI19+AL19+AO19</f>
        <v>292627</v>
      </c>
      <c r="AV19" s="260">
        <f>D19+G19+J19+M19+P19+S19+V19+Y19+AB19+AE19+AH19+AK19+AN19+AQ19+AT19</f>
        <v>2536488.56</v>
      </c>
    </row>
    <row r="20" spans="1:48" x14ac:dyDescent="0.25">
      <c r="A20" s="179" t="s">
        <v>15</v>
      </c>
      <c r="B20" s="135">
        <v>72547</v>
      </c>
      <c r="C20" s="199">
        <v>2.5299999999999998</v>
      </c>
      <c r="D20" s="202">
        <f t="shared" si="10"/>
        <v>183543.90999999997</v>
      </c>
      <c r="E20" s="85">
        <v>66970</v>
      </c>
      <c r="F20" s="259">
        <v>2.5299999999999998</v>
      </c>
      <c r="G20" s="260">
        <f t="shared" si="11"/>
        <v>169434.09999999998</v>
      </c>
      <c r="H20" s="5">
        <v>76218</v>
      </c>
      <c r="I20" s="199">
        <v>2.64</v>
      </c>
      <c r="J20" s="199">
        <f t="shared" si="12"/>
        <v>201215.52000000002</v>
      </c>
      <c r="K20" s="85">
        <v>76260</v>
      </c>
      <c r="L20" s="259">
        <v>2.64</v>
      </c>
      <c r="M20" s="260">
        <f t="shared" si="13"/>
        <v>201326.40000000002</v>
      </c>
      <c r="N20" s="3"/>
      <c r="O20" s="199">
        <v>2.64</v>
      </c>
      <c r="P20" s="212"/>
      <c r="Q20" s="85"/>
      <c r="R20" s="259">
        <v>2.64</v>
      </c>
      <c r="S20" s="260"/>
      <c r="T20" s="3"/>
      <c r="U20" s="199">
        <v>2.64</v>
      </c>
      <c r="V20" s="212"/>
      <c r="W20" s="85"/>
      <c r="X20" s="259">
        <v>2.64</v>
      </c>
      <c r="Y20" s="260"/>
      <c r="Z20" s="3"/>
      <c r="AA20" s="199">
        <v>2.64</v>
      </c>
      <c r="AB20" s="212"/>
      <c r="AC20" s="85"/>
      <c r="AD20" s="259">
        <v>2.64</v>
      </c>
      <c r="AE20" s="260"/>
      <c r="AF20" s="3"/>
      <c r="AG20" s="199">
        <v>2.64</v>
      </c>
      <c r="AH20" s="212"/>
      <c r="AI20" s="85"/>
      <c r="AJ20" s="259">
        <v>2.64</v>
      </c>
      <c r="AK20" s="260"/>
      <c r="AL20" s="20"/>
      <c r="AM20" s="198"/>
      <c r="AN20" s="189"/>
      <c r="AO20" s="85"/>
      <c r="AP20" s="259"/>
      <c r="AQ20" s="260"/>
      <c r="AR20" s="20"/>
      <c r="AS20" s="222"/>
      <c r="AT20" s="189"/>
      <c r="AU20" s="85">
        <f>B20+E20+H20+K20+N20+Q20+T20+W20+Z20+AC20+AF20+AI20+AL20+AO20</f>
        <v>291995</v>
      </c>
      <c r="AV20" s="260">
        <f>D20+G20+J20+M20+P20+S20+V20+Y20+AB20+AE20+AH20+AK20+AN20+AQ20+AT20</f>
        <v>755519.93</v>
      </c>
    </row>
    <row r="21" spans="1:48" x14ac:dyDescent="0.25">
      <c r="A21" s="179" t="s">
        <v>11</v>
      </c>
      <c r="B21" s="3">
        <f t="shared" ref="B21:AT21" si="14">SUM(B17:B20)</f>
        <v>291420</v>
      </c>
      <c r="C21" s="212">
        <f t="shared" si="14"/>
        <v>22.950000000000003</v>
      </c>
      <c r="D21" s="202">
        <f t="shared" si="14"/>
        <v>1672286.91</v>
      </c>
      <c r="E21" s="85">
        <f t="shared" si="14"/>
        <v>269149</v>
      </c>
      <c r="F21" s="260">
        <f t="shared" si="14"/>
        <v>22.950000000000003</v>
      </c>
      <c r="G21" s="260">
        <f t="shared" si="14"/>
        <v>1544928.4500000002</v>
      </c>
      <c r="H21" s="3">
        <f t="shared" si="14"/>
        <v>306343</v>
      </c>
      <c r="I21" s="212">
        <f t="shared" si="14"/>
        <v>23.93</v>
      </c>
      <c r="J21" s="212">
        <f t="shared" si="14"/>
        <v>1832313.61</v>
      </c>
      <c r="K21" s="85">
        <f t="shared" si="14"/>
        <v>306729</v>
      </c>
      <c r="L21" s="260">
        <f t="shared" si="14"/>
        <v>23.93</v>
      </c>
      <c r="M21" s="260">
        <f t="shared" si="14"/>
        <v>1835559.3599999999</v>
      </c>
      <c r="N21" s="3">
        <f>SUM(N17:N20)</f>
        <v>0</v>
      </c>
      <c r="O21" s="212">
        <f t="shared" si="14"/>
        <v>23.93</v>
      </c>
      <c r="P21" s="212">
        <f t="shared" si="14"/>
        <v>0</v>
      </c>
      <c r="Q21" s="85">
        <f t="shared" si="14"/>
        <v>0</v>
      </c>
      <c r="R21" s="260">
        <f t="shared" si="14"/>
        <v>23.93</v>
      </c>
      <c r="S21" s="260">
        <f t="shared" si="14"/>
        <v>0</v>
      </c>
      <c r="T21" s="3">
        <f t="shared" si="14"/>
        <v>0</v>
      </c>
      <c r="U21" s="212">
        <f t="shared" si="14"/>
        <v>23.93</v>
      </c>
      <c r="V21" s="212">
        <f t="shared" si="14"/>
        <v>0</v>
      </c>
      <c r="W21" s="85">
        <f t="shared" si="14"/>
        <v>0</v>
      </c>
      <c r="X21" s="260">
        <f t="shared" si="14"/>
        <v>23.93</v>
      </c>
      <c r="Y21" s="260">
        <f>SUM(Y17:Y20)</f>
        <v>0</v>
      </c>
      <c r="Z21" s="3">
        <f t="shared" si="14"/>
        <v>0</v>
      </c>
      <c r="AA21" s="212">
        <f t="shared" si="14"/>
        <v>23.93</v>
      </c>
      <c r="AB21" s="212">
        <f>SUM(AB17:AB20)</f>
        <v>0</v>
      </c>
      <c r="AC21" s="85">
        <f t="shared" si="14"/>
        <v>0</v>
      </c>
      <c r="AD21" s="260">
        <f t="shared" si="14"/>
        <v>23.93</v>
      </c>
      <c r="AE21" s="260">
        <f>SUM(AE17:AE20)</f>
        <v>0</v>
      </c>
      <c r="AF21" s="3">
        <f t="shared" si="14"/>
        <v>0</v>
      </c>
      <c r="AG21" s="212">
        <f t="shared" si="14"/>
        <v>23.93</v>
      </c>
      <c r="AH21" s="212">
        <f t="shared" si="14"/>
        <v>0</v>
      </c>
      <c r="AI21" s="85">
        <f t="shared" si="14"/>
        <v>0</v>
      </c>
      <c r="AJ21" s="260">
        <f t="shared" si="14"/>
        <v>23.93</v>
      </c>
      <c r="AK21" s="260">
        <f t="shared" si="14"/>
        <v>0</v>
      </c>
      <c r="AL21" s="20">
        <f t="shared" si="14"/>
        <v>0</v>
      </c>
      <c r="AM21" s="189">
        <f t="shared" si="14"/>
        <v>0</v>
      </c>
      <c r="AN21" s="189">
        <f t="shared" si="14"/>
        <v>0</v>
      </c>
      <c r="AO21" s="85">
        <f t="shared" si="14"/>
        <v>0</v>
      </c>
      <c r="AP21" s="260">
        <f t="shared" si="14"/>
        <v>0</v>
      </c>
      <c r="AQ21" s="260">
        <f>SUM(AQ17:AQ20)</f>
        <v>0</v>
      </c>
      <c r="AR21" s="20">
        <f t="shared" si="14"/>
        <v>0</v>
      </c>
      <c r="AS21" s="189">
        <f t="shared" si="14"/>
        <v>0</v>
      </c>
      <c r="AT21" s="189">
        <f t="shared" si="14"/>
        <v>0</v>
      </c>
      <c r="AU21" s="85">
        <f>B21+E21+H21+K21+N21+Q21+T21+W21+Z21+AC21+AF21+AI21+AL21+AO21</f>
        <v>1173641</v>
      </c>
      <c r="AV21" s="260">
        <f>SUM(AV17:AV20)</f>
        <v>6885088.3300000001</v>
      </c>
    </row>
    <row r="22" spans="1:48" s="191" customFormat="1" x14ac:dyDescent="0.25">
      <c r="A22" s="295" t="s">
        <v>35</v>
      </c>
      <c r="B22" s="383">
        <v>0</v>
      </c>
      <c r="C22" s="384"/>
      <c r="D22" s="385"/>
      <c r="E22" s="515">
        <v>0</v>
      </c>
      <c r="F22" s="516"/>
      <c r="G22" s="517"/>
      <c r="H22" s="364">
        <v>0</v>
      </c>
      <c r="I22" s="365"/>
      <c r="J22" s="366"/>
      <c r="K22" s="515">
        <v>0</v>
      </c>
      <c r="L22" s="516"/>
      <c r="M22" s="517"/>
      <c r="N22" s="364"/>
      <c r="O22" s="365"/>
      <c r="P22" s="366"/>
      <c r="Q22" s="515"/>
      <c r="R22" s="516"/>
      <c r="S22" s="517"/>
      <c r="T22" s="364"/>
      <c r="U22" s="365"/>
      <c r="V22" s="366"/>
      <c r="W22" s="515"/>
      <c r="X22" s="516"/>
      <c r="Y22" s="517"/>
      <c r="Z22" s="364"/>
      <c r="AA22" s="365"/>
      <c r="AB22" s="366"/>
      <c r="AC22" s="515"/>
      <c r="AD22" s="516"/>
      <c r="AE22" s="517"/>
      <c r="AF22" s="364"/>
      <c r="AG22" s="365"/>
      <c r="AH22" s="366"/>
      <c r="AI22" s="515"/>
      <c r="AJ22" s="516"/>
      <c r="AK22" s="517"/>
      <c r="AL22" s="353"/>
      <c r="AM22" s="354"/>
      <c r="AN22" s="355"/>
      <c r="AO22" s="515"/>
      <c r="AP22" s="516"/>
      <c r="AQ22" s="517"/>
      <c r="AR22" s="353"/>
      <c r="AS22" s="354"/>
      <c r="AT22" s="355"/>
      <c r="AU22" s="515">
        <f>B22+E22+H22+K22+N22+Q22+T22+W22+Z22+AC22+AF22+AK22+AN22+AO22</f>
        <v>0</v>
      </c>
      <c r="AV22" s="517"/>
    </row>
    <row r="23" spans="1:48" s="191" customFormat="1" x14ac:dyDescent="0.25">
      <c r="A23" s="295" t="s">
        <v>23</v>
      </c>
      <c r="B23" s="364">
        <f>D21-B22</f>
        <v>1672286.91</v>
      </c>
      <c r="C23" s="365"/>
      <c r="D23" s="366"/>
      <c r="E23" s="515">
        <f>G21-E22</f>
        <v>1544928.4500000002</v>
      </c>
      <c r="F23" s="516"/>
      <c r="G23" s="517"/>
      <c r="H23" s="353">
        <f>J21-H22</f>
        <v>1832313.61</v>
      </c>
      <c r="I23" s="354"/>
      <c r="J23" s="355"/>
      <c r="K23" s="515">
        <f>M21-K22</f>
        <v>1835559.3599999999</v>
      </c>
      <c r="L23" s="516"/>
      <c r="M23" s="517"/>
      <c r="N23" s="353">
        <f>P21-N22</f>
        <v>0</v>
      </c>
      <c r="O23" s="354"/>
      <c r="P23" s="355"/>
      <c r="Q23" s="515">
        <f>S21-Q22</f>
        <v>0</v>
      </c>
      <c r="R23" s="516"/>
      <c r="S23" s="517"/>
      <c r="T23" s="353">
        <f>V21-T22</f>
        <v>0</v>
      </c>
      <c r="U23" s="354"/>
      <c r="V23" s="355"/>
      <c r="W23" s="515">
        <f>Y21-W22</f>
        <v>0</v>
      </c>
      <c r="X23" s="516"/>
      <c r="Y23" s="517"/>
      <c r="Z23" s="353">
        <f>AB21-Z22</f>
        <v>0</v>
      </c>
      <c r="AA23" s="354"/>
      <c r="AB23" s="355"/>
      <c r="AC23" s="515">
        <f>AE21-AC22</f>
        <v>0</v>
      </c>
      <c r="AD23" s="516"/>
      <c r="AE23" s="517"/>
      <c r="AF23" s="353">
        <f>AH21-AF22</f>
        <v>0</v>
      </c>
      <c r="AG23" s="354"/>
      <c r="AH23" s="355"/>
      <c r="AI23" s="515">
        <f>AK21-AK22</f>
        <v>0</v>
      </c>
      <c r="AJ23" s="516"/>
      <c r="AK23" s="517"/>
      <c r="AL23" s="353">
        <f>AN21-AN22</f>
        <v>0</v>
      </c>
      <c r="AM23" s="354"/>
      <c r="AN23" s="355"/>
      <c r="AO23" s="515">
        <f>AQ21-AO22</f>
        <v>0</v>
      </c>
      <c r="AP23" s="516"/>
      <c r="AQ23" s="517"/>
      <c r="AR23" s="353">
        <f>AT21</f>
        <v>0</v>
      </c>
      <c r="AS23" s="354"/>
      <c r="AT23" s="355"/>
      <c r="AU23" s="632">
        <f>B23+E23+H23+K23+N23+Q23+T23+W23+Z23+AC23+AF23+AI23+AL23+AO23</f>
        <v>6885088.3300000001</v>
      </c>
      <c r="AV23" s="633"/>
    </row>
    <row r="26" spans="1:48" x14ac:dyDescent="0.25">
      <c r="B26" s="373" t="s">
        <v>99</v>
      </c>
      <c r="C26" s="373"/>
      <c r="D26" s="373"/>
    </row>
    <row r="27" spans="1:48" ht="60" x14ac:dyDescent="0.25">
      <c r="B27" s="174" t="s">
        <v>96</v>
      </c>
      <c r="C27" s="256" t="s">
        <v>95</v>
      </c>
      <c r="D27" s="206" t="s">
        <v>97</v>
      </c>
    </row>
    <row r="28" spans="1:48" x14ac:dyDescent="0.25">
      <c r="B28" s="16">
        <v>2025</v>
      </c>
      <c r="C28" s="200">
        <f>AC8</f>
        <v>1154629</v>
      </c>
      <c r="D28" s="200">
        <f>AC10</f>
        <v>6779982.79</v>
      </c>
    </row>
    <row r="29" spans="1:48" x14ac:dyDescent="0.25">
      <c r="B29" s="16">
        <v>2026</v>
      </c>
      <c r="C29" s="200">
        <f>AU21</f>
        <v>1173641</v>
      </c>
      <c r="D29" s="200">
        <f>AU23</f>
        <v>6885088.3300000001</v>
      </c>
    </row>
    <row r="30" spans="1:48" x14ac:dyDescent="0.25">
      <c r="B30" s="16" t="s">
        <v>11</v>
      </c>
      <c r="C30" s="200">
        <f>AU21</f>
        <v>1173641</v>
      </c>
      <c r="D30" s="200">
        <f>AU23</f>
        <v>6885088.3300000001</v>
      </c>
    </row>
  </sheetData>
  <mergeCells count="84">
    <mergeCell ref="Z9:AB9"/>
    <mergeCell ref="K10:M10"/>
    <mergeCell ref="T9:V9"/>
    <mergeCell ref="T10:V10"/>
    <mergeCell ref="O1:AD1"/>
    <mergeCell ref="A1:N1"/>
    <mergeCell ref="B9:D9"/>
    <mergeCell ref="B2:D2"/>
    <mergeCell ref="W10:Y10"/>
    <mergeCell ref="H9:J9"/>
    <mergeCell ref="K9:M9"/>
    <mergeCell ref="N9:P9"/>
    <mergeCell ref="W2:Y2"/>
    <mergeCell ref="W9:Y9"/>
    <mergeCell ref="N10:P10"/>
    <mergeCell ref="Q2:S2"/>
    <mergeCell ref="Q9:S9"/>
    <mergeCell ref="Q10:S10"/>
    <mergeCell ref="N15:P15"/>
    <mergeCell ref="B15:D15"/>
    <mergeCell ref="K15:M15"/>
    <mergeCell ref="AR15:AT15"/>
    <mergeCell ref="E2:G2"/>
    <mergeCell ref="H2:J2"/>
    <mergeCell ref="K2:M2"/>
    <mergeCell ref="N2:P2"/>
    <mergeCell ref="A14:M14"/>
    <mergeCell ref="Z10:AB10"/>
    <mergeCell ref="Z2:AB2"/>
    <mergeCell ref="AC2:AD2"/>
    <mergeCell ref="B10:D10"/>
    <mergeCell ref="E10:G10"/>
    <mergeCell ref="H10:J10"/>
    <mergeCell ref="T2:V2"/>
    <mergeCell ref="Q15:S15"/>
    <mergeCell ref="E15:G15"/>
    <mergeCell ref="H15:J15"/>
    <mergeCell ref="AU15:AV15"/>
    <mergeCell ref="B22:D22"/>
    <mergeCell ref="E22:G22"/>
    <mergeCell ref="H22:J22"/>
    <mergeCell ref="K22:M22"/>
    <mergeCell ref="N22:P22"/>
    <mergeCell ref="Q22:S22"/>
    <mergeCell ref="T22:V22"/>
    <mergeCell ref="W22:Y22"/>
    <mergeCell ref="Z22:AB22"/>
    <mergeCell ref="AC22:AE22"/>
    <mergeCell ref="AF22:AH22"/>
    <mergeCell ref="AI22:AK22"/>
    <mergeCell ref="T15:V15"/>
    <mergeCell ref="W15:Y15"/>
    <mergeCell ref="Z15:AB15"/>
    <mergeCell ref="AC15:AE15"/>
    <mergeCell ref="AF15:AH15"/>
    <mergeCell ref="B23:D23"/>
    <mergeCell ref="E23:G23"/>
    <mergeCell ref="H23:J23"/>
    <mergeCell ref="K23:M23"/>
    <mergeCell ref="N23:P23"/>
    <mergeCell ref="AF23:AH23"/>
    <mergeCell ref="AI23:AK23"/>
    <mergeCell ref="AL23:AN23"/>
    <mergeCell ref="AO23:AQ23"/>
    <mergeCell ref="AO15:AQ15"/>
    <mergeCell ref="AI15:AK15"/>
    <mergeCell ref="AL15:AN15"/>
    <mergeCell ref="AL22:AN22"/>
    <mergeCell ref="B26:D26"/>
    <mergeCell ref="AU22:AV22"/>
    <mergeCell ref="AU23:AV23"/>
    <mergeCell ref="AC10:AD10"/>
    <mergeCell ref="AC9:AD9"/>
    <mergeCell ref="AR23:AT23"/>
    <mergeCell ref="N14:Z14"/>
    <mergeCell ref="AA14:AM14"/>
    <mergeCell ref="AN14:AV14"/>
    <mergeCell ref="AO22:AQ22"/>
    <mergeCell ref="AR22:AT22"/>
    <mergeCell ref="Q23:S23"/>
    <mergeCell ref="T23:V23"/>
    <mergeCell ref="W23:Y23"/>
    <mergeCell ref="Z23:AB23"/>
    <mergeCell ref="AC23:AE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4"/>
  <sheetViews>
    <sheetView topLeftCell="A3" workbookViewId="0">
      <selection activeCell="O33" sqref="O33"/>
    </sheetView>
  </sheetViews>
  <sheetFormatPr defaultRowHeight="15" x14ac:dyDescent="0.25"/>
  <cols>
    <col min="1" max="1" width="23.140625" bestFit="1" customWidth="1"/>
    <col min="2" max="2" width="13.140625" bestFit="1" customWidth="1"/>
    <col min="3" max="3" width="16.5703125" style="191" bestFit="1" customWidth="1"/>
    <col min="4" max="4" width="15.42578125" style="191" bestFit="1" customWidth="1"/>
    <col min="5" max="5" width="13.140625" bestFit="1" customWidth="1"/>
    <col min="6" max="6" width="16.42578125" style="191" bestFit="1" customWidth="1"/>
    <col min="7" max="7" width="13.140625" style="191" bestFit="1" customWidth="1"/>
    <col min="8" max="8" width="13.140625" bestFit="1" customWidth="1"/>
    <col min="9" max="9" width="16.42578125" style="191" bestFit="1" customWidth="1"/>
    <col min="10" max="10" width="14.42578125" style="191" bestFit="1" customWidth="1"/>
    <col min="11" max="11" width="13.140625" bestFit="1" customWidth="1"/>
    <col min="12" max="12" width="16.42578125" style="191" bestFit="1" customWidth="1"/>
    <col min="13" max="13" width="14.42578125" style="191" bestFit="1" customWidth="1"/>
    <col min="14" max="14" width="13.140625" bestFit="1" customWidth="1"/>
    <col min="15" max="15" width="16.42578125" style="191" bestFit="1" customWidth="1"/>
    <col min="16" max="16" width="13.140625" style="191" bestFit="1" customWidth="1"/>
    <col min="17" max="17" width="13.140625" bestFit="1" customWidth="1"/>
    <col min="18" max="18" width="16.42578125" style="191" bestFit="1" customWidth="1"/>
    <col min="19" max="19" width="13.140625" style="191" bestFit="1" customWidth="1"/>
    <col min="20" max="20" width="13.140625" bestFit="1" customWidth="1"/>
    <col min="21" max="21" width="16.42578125" style="191" bestFit="1" customWidth="1"/>
    <col min="22" max="22" width="13.140625" style="191" bestFit="1" customWidth="1"/>
    <col min="23" max="23" width="13.140625" bestFit="1" customWidth="1"/>
    <col min="24" max="24" width="16.42578125" style="191" bestFit="1" customWidth="1"/>
    <col min="25" max="25" width="13.140625" style="191" bestFit="1" customWidth="1"/>
    <col min="26" max="26" width="13.140625" bestFit="1" customWidth="1"/>
    <col min="27" max="27" width="16.42578125" style="191" bestFit="1" customWidth="1"/>
    <col min="28" max="28" width="13.140625" style="191" bestFit="1" customWidth="1"/>
    <col min="29" max="29" width="13.140625" bestFit="1" customWidth="1"/>
    <col min="30" max="30" width="16.42578125" style="191" bestFit="1" customWidth="1"/>
    <col min="31" max="31" width="13.140625" style="191" bestFit="1" customWidth="1"/>
    <col min="32" max="32" width="13.140625" bestFit="1" customWidth="1"/>
    <col min="33" max="33" width="16.42578125" style="191" bestFit="1" customWidth="1"/>
    <col min="34" max="34" width="13.140625" style="191" bestFit="1" customWidth="1"/>
    <col min="35" max="35" width="13.140625" bestFit="1" customWidth="1"/>
    <col min="36" max="36" width="16.42578125" style="191" bestFit="1" customWidth="1"/>
    <col min="37" max="37" width="13.140625" style="191" bestFit="1" customWidth="1"/>
    <col min="38" max="38" width="15.5703125" customWidth="1"/>
    <col min="39" max="39" width="18.140625" style="191" customWidth="1"/>
    <col min="40" max="40" width="13.140625" style="191" customWidth="1"/>
    <col min="41" max="41" width="13.140625" bestFit="1" customWidth="1"/>
    <col min="42" max="42" width="18" style="191" customWidth="1"/>
    <col min="43" max="43" width="15.28515625" style="191" customWidth="1"/>
    <col min="44" max="44" width="15.28515625" customWidth="1"/>
    <col min="45" max="46" width="16" style="191" customWidth="1"/>
    <col min="47" max="47" width="14.7109375" customWidth="1"/>
    <col min="48" max="48" width="16.42578125" style="191" bestFit="1" customWidth="1"/>
    <col min="49" max="49" width="15.5703125" style="191" customWidth="1"/>
    <col min="50" max="50" width="13.140625" bestFit="1" customWidth="1"/>
    <col min="51" max="51" width="17.140625" style="191" customWidth="1"/>
    <col min="52" max="52" width="13.140625" style="191" bestFit="1" customWidth="1"/>
    <col min="53" max="53" width="13.140625" bestFit="1" customWidth="1"/>
    <col min="54" max="54" width="16.42578125" style="191" bestFit="1" customWidth="1"/>
    <col min="55" max="55" width="13.140625" style="191" bestFit="1" customWidth="1"/>
    <col min="56" max="56" width="13.140625" bestFit="1" customWidth="1"/>
    <col min="57" max="57" width="16.42578125" style="191" bestFit="1" customWidth="1"/>
    <col min="58" max="58" width="13.140625" style="191" bestFit="1" customWidth="1"/>
    <col min="59" max="59" width="13.140625" bestFit="1" customWidth="1"/>
    <col min="60" max="60" width="16.42578125" style="191" bestFit="1" customWidth="1"/>
    <col min="61" max="61" width="13.140625" style="191" bestFit="1" customWidth="1"/>
    <col min="62" max="62" width="13.140625" bestFit="1" customWidth="1"/>
    <col min="63" max="63" width="16.42578125" style="191" bestFit="1" customWidth="1"/>
    <col min="64" max="64" width="13.140625" style="191" bestFit="1" customWidth="1"/>
    <col min="65" max="65" width="13.140625" bestFit="1" customWidth="1"/>
    <col min="66" max="66" width="16.140625" style="191" customWidth="1"/>
    <col min="67" max="67" width="13.28515625" style="191" customWidth="1"/>
    <col min="68" max="68" width="13.140625" bestFit="1" customWidth="1"/>
    <col min="69" max="69" width="15.42578125" style="191" bestFit="1" customWidth="1"/>
  </cols>
  <sheetData>
    <row r="1" spans="1:73" ht="27" thickBot="1" x14ac:dyDescent="0.45">
      <c r="A1" s="386" t="s">
        <v>132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8"/>
      <c r="N1" s="386" t="s">
        <v>71</v>
      </c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8"/>
      <c r="AC1" s="386" t="s">
        <v>71</v>
      </c>
      <c r="AD1" s="387"/>
      <c r="AE1" s="387"/>
      <c r="AF1" s="387"/>
      <c r="AG1" s="387"/>
      <c r="AH1" s="387"/>
      <c r="AI1" s="387"/>
      <c r="AJ1" s="387"/>
      <c r="AK1" s="387"/>
      <c r="AL1" s="387"/>
      <c r="AM1" s="387"/>
      <c r="AN1" s="387"/>
      <c r="AO1" s="387"/>
      <c r="AP1" s="387"/>
      <c r="AQ1" s="388"/>
      <c r="AR1" s="386" t="s">
        <v>71</v>
      </c>
      <c r="AS1" s="387"/>
      <c r="AT1" s="387"/>
      <c r="AU1" s="387"/>
      <c r="AV1" s="387"/>
      <c r="AW1" s="387"/>
      <c r="AX1" s="387"/>
      <c r="AY1" s="387"/>
      <c r="AZ1" s="387"/>
      <c r="BA1" s="387"/>
      <c r="BB1" s="387"/>
      <c r="BC1" s="387"/>
      <c r="BD1" s="387"/>
      <c r="BE1" s="387"/>
      <c r="BF1" s="388"/>
      <c r="BG1" s="386" t="s">
        <v>71</v>
      </c>
      <c r="BH1" s="387"/>
      <c r="BI1" s="387"/>
      <c r="BJ1" s="387"/>
      <c r="BK1" s="387"/>
      <c r="BL1" s="387"/>
      <c r="BM1" s="387"/>
      <c r="BN1" s="388"/>
      <c r="BO1" s="223"/>
      <c r="BP1" s="54"/>
      <c r="BQ1" s="223"/>
      <c r="BR1" s="54"/>
      <c r="BS1" s="54"/>
      <c r="BT1" s="54"/>
      <c r="BU1" s="54"/>
    </row>
    <row r="2" spans="1:73" ht="15.75" thickBot="1" x14ac:dyDescent="0.3">
      <c r="A2" s="133" t="s">
        <v>16</v>
      </c>
      <c r="B2" s="548" t="s">
        <v>0</v>
      </c>
      <c r="C2" s="549"/>
      <c r="D2" s="550"/>
      <c r="E2" s="553" t="s">
        <v>1</v>
      </c>
      <c r="F2" s="554"/>
      <c r="G2" s="555"/>
      <c r="H2" s="553" t="s">
        <v>2</v>
      </c>
      <c r="I2" s="554"/>
      <c r="J2" s="555"/>
      <c r="K2" s="553" t="s">
        <v>3</v>
      </c>
      <c r="L2" s="554"/>
      <c r="M2" s="555"/>
      <c r="N2" s="553" t="s">
        <v>4</v>
      </c>
      <c r="O2" s="554"/>
      <c r="P2" s="555"/>
      <c r="Q2" s="553" t="s">
        <v>5</v>
      </c>
      <c r="R2" s="554"/>
      <c r="S2" s="555"/>
      <c r="T2" s="553" t="s">
        <v>6</v>
      </c>
      <c r="U2" s="554"/>
      <c r="V2" s="555"/>
      <c r="W2" s="553" t="s">
        <v>7</v>
      </c>
      <c r="X2" s="554"/>
      <c r="Y2" s="555"/>
      <c r="Z2" s="553" t="s">
        <v>8</v>
      </c>
      <c r="AA2" s="554"/>
      <c r="AB2" s="555"/>
      <c r="AC2" s="553" t="s">
        <v>9</v>
      </c>
      <c r="AD2" s="554"/>
      <c r="AE2" s="555"/>
      <c r="AF2" s="553" t="s">
        <v>10</v>
      </c>
      <c r="AG2" s="554"/>
      <c r="AH2" s="555"/>
      <c r="AI2" s="553" t="s">
        <v>24</v>
      </c>
      <c r="AJ2" s="554"/>
      <c r="AK2" s="554"/>
      <c r="AL2" s="553" t="s">
        <v>25</v>
      </c>
      <c r="AM2" s="554"/>
      <c r="AN2" s="554"/>
      <c r="AO2" s="553" t="s">
        <v>57</v>
      </c>
      <c r="AP2" s="554"/>
      <c r="AQ2" s="554"/>
      <c r="AR2" s="553" t="s">
        <v>79</v>
      </c>
      <c r="AS2" s="554"/>
      <c r="AT2" s="554"/>
      <c r="AU2" s="553" t="s">
        <v>73</v>
      </c>
      <c r="AV2" s="554"/>
      <c r="AW2" s="554"/>
      <c r="AX2" s="553" t="s">
        <v>74</v>
      </c>
      <c r="AY2" s="554"/>
      <c r="AZ2" s="554"/>
      <c r="BA2" s="553" t="s">
        <v>75</v>
      </c>
      <c r="BB2" s="554"/>
      <c r="BC2" s="554"/>
      <c r="BD2" s="553" t="s">
        <v>76</v>
      </c>
      <c r="BE2" s="554"/>
      <c r="BF2" s="554"/>
      <c r="BG2" s="553" t="s">
        <v>77</v>
      </c>
      <c r="BH2" s="554"/>
      <c r="BI2" s="554"/>
      <c r="BJ2" s="553" t="s">
        <v>78</v>
      </c>
      <c r="BK2" s="554"/>
      <c r="BL2" s="554"/>
      <c r="BM2" s="553" t="s">
        <v>11</v>
      </c>
      <c r="BN2" s="677"/>
    </row>
    <row r="3" spans="1:73" x14ac:dyDescent="0.25">
      <c r="A3" s="134"/>
      <c r="B3" s="36" t="s">
        <v>17</v>
      </c>
      <c r="C3" s="203" t="s">
        <v>19</v>
      </c>
      <c r="D3" s="203" t="s">
        <v>20</v>
      </c>
      <c r="E3" s="36" t="s">
        <v>17</v>
      </c>
      <c r="F3" s="203" t="s">
        <v>19</v>
      </c>
      <c r="G3" s="203" t="s">
        <v>20</v>
      </c>
      <c r="H3" s="36" t="s">
        <v>17</v>
      </c>
      <c r="I3" s="203" t="s">
        <v>19</v>
      </c>
      <c r="J3" s="203" t="s">
        <v>20</v>
      </c>
      <c r="K3" s="36" t="s">
        <v>17</v>
      </c>
      <c r="L3" s="203" t="s">
        <v>19</v>
      </c>
      <c r="M3" s="203" t="s">
        <v>20</v>
      </c>
      <c r="N3" s="36" t="s">
        <v>17</v>
      </c>
      <c r="O3" s="203" t="s">
        <v>19</v>
      </c>
      <c r="P3" s="203" t="s">
        <v>20</v>
      </c>
      <c r="Q3" s="36" t="s">
        <v>17</v>
      </c>
      <c r="R3" s="203" t="s">
        <v>19</v>
      </c>
      <c r="S3" s="203" t="s">
        <v>20</v>
      </c>
      <c r="T3" s="36" t="s">
        <v>17</v>
      </c>
      <c r="U3" s="203" t="s">
        <v>19</v>
      </c>
      <c r="V3" s="203" t="s">
        <v>20</v>
      </c>
      <c r="W3" s="36" t="s">
        <v>17</v>
      </c>
      <c r="X3" s="203" t="s">
        <v>19</v>
      </c>
      <c r="Y3" s="203" t="s">
        <v>20</v>
      </c>
      <c r="Z3" s="36" t="s">
        <v>17</v>
      </c>
      <c r="AA3" s="203" t="s">
        <v>19</v>
      </c>
      <c r="AB3" s="203" t="s">
        <v>20</v>
      </c>
      <c r="AC3" s="36" t="s">
        <v>17</v>
      </c>
      <c r="AD3" s="203" t="s">
        <v>19</v>
      </c>
      <c r="AE3" s="203" t="s">
        <v>20</v>
      </c>
      <c r="AF3" s="36" t="s">
        <v>17</v>
      </c>
      <c r="AG3" s="203" t="s">
        <v>19</v>
      </c>
      <c r="AH3" s="203" t="s">
        <v>20</v>
      </c>
      <c r="AI3" s="36" t="s">
        <v>17</v>
      </c>
      <c r="AJ3" s="203" t="s">
        <v>19</v>
      </c>
      <c r="AK3" s="203" t="s">
        <v>20</v>
      </c>
      <c r="AL3" s="36" t="s">
        <v>17</v>
      </c>
      <c r="AM3" s="203" t="s">
        <v>19</v>
      </c>
      <c r="AN3" s="203" t="s">
        <v>20</v>
      </c>
      <c r="AO3" s="36" t="s">
        <v>17</v>
      </c>
      <c r="AP3" s="203" t="s">
        <v>19</v>
      </c>
      <c r="AQ3" s="203" t="s">
        <v>20</v>
      </c>
      <c r="AR3" s="36" t="s">
        <v>17</v>
      </c>
      <c r="AS3" s="203" t="s">
        <v>19</v>
      </c>
      <c r="AT3" s="203" t="s">
        <v>20</v>
      </c>
      <c r="AU3" s="36" t="s">
        <v>17</v>
      </c>
      <c r="AV3" s="203" t="s">
        <v>19</v>
      </c>
      <c r="AW3" s="203" t="s">
        <v>20</v>
      </c>
      <c r="AX3" s="36" t="s">
        <v>17</v>
      </c>
      <c r="AY3" s="203" t="s">
        <v>19</v>
      </c>
      <c r="AZ3" s="203" t="s">
        <v>20</v>
      </c>
      <c r="BA3" s="36" t="s">
        <v>17</v>
      </c>
      <c r="BB3" s="203" t="s">
        <v>19</v>
      </c>
      <c r="BC3" s="203" t="s">
        <v>20</v>
      </c>
      <c r="BD3" s="36" t="s">
        <v>17</v>
      </c>
      <c r="BE3" s="203" t="s">
        <v>19</v>
      </c>
      <c r="BF3" s="203" t="s">
        <v>20</v>
      </c>
      <c r="BG3" s="36" t="s">
        <v>17</v>
      </c>
      <c r="BH3" s="203" t="s">
        <v>19</v>
      </c>
      <c r="BI3" s="203" t="s">
        <v>20</v>
      </c>
      <c r="BJ3" s="36" t="s">
        <v>17</v>
      </c>
      <c r="BK3" s="203" t="s">
        <v>19</v>
      </c>
      <c r="BL3" s="203" t="s">
        <v>20</v>
      </c>
      <c r="BM3" s="36" t="s">
        <v>17</v>
      </c>
      <c r="BN3" s="203" t="s">
        <v>18</v>
      </c>
    </row>
    <row r="4" spans="1:73" x14ac:dyDescent="0.25">
      <c r="A4" s="72" t="s">
        <v>12</v>
      </c>
      <c r="B4" s="5">
        <v>41547</v>
      </c>
      <c r="C4" s="199">
        <v>2.5499999999999998</v>
      </c>
      <c r="D4" s="200">
        <v>105944.85</v>
      </c>
      <c r="E4" s="73">
        <v>36337</v>
      </c>
      <c r="F4" s="297">
        <v>2.5499999999999998</v>
      </c>
      <c r="G4" s="218">
        <v>92659.35</v>
      </c>
      <c r="H4" s="5">
        <v>38361</v>
      </c>
      <c r="I4" s="198">
        <v>2.5499999999999998</v>
      </c>
      <c r="J4" s="199">
        <v>97820.55</v>
      </c>
      <c r="K4" s="73">
        <v>37513</v>
      </c>
      <c r="L4" s="297">
        <v>2.5499999999999998</v>
      </c>
      <c r="M4" s="218">
        <v>95658.15</v>
      </c>
      <c r="N4" s="3">
        <v>38504</v>
      </c>
      <c r="O4" s="198">
        <v>2.5499999999999998</v>
      </c>
      <c r="P4" s="213">
        <v>98185.2</v>
      </c>
      <c r="Q4" s="73">
        <v>37136</v>
      </c>
      <c r="R4" s="297">
        <v>2.5499999999999998</v>
      </c>
      <c r="S4" s="218">
        <v>94696.8</v>
      </c>
      <c r="T4" s="3">
        <v>3865</v>
      </c>
      <c r="U4" s="198">
        <v>2.5499999999999998</v>
      </c>
      <c r="V4" s="212">
        <v>98557.5</v>
      </c>
      <c r="W4" s="73">
        <v>39036</v>
      </c>
      <c r="X4" s="297">
        <v>2.68</v>
      </c>
      <c r="Y4" s="218">
        <v>104616.48</v>
      </c>
      <c r="Z4" s="3">
        <v>38598</v>
      </c>
      <c r="AA4" s="198">
        <v>2.68</v>
      </c>
      <c r="AB4" s="212">
        <v>103442.64</v>
      </c>
      <c r="AC4" s="73">
        <v>39561</v>
      </c>
      <c r="AD4" s="297">
        <v>2.68</v>
      </c>
      <c r="AE4" s="218">
        <v>106023.48</v>
      </c>
      <c r="AF4" s="3">
        <v>39726</v>
      </c>
      <c r="AG4" s="198">
        <v>2.68</v>
      </c>
      <c r="AH4" s="212">
        <v>106465.68</v>
      </c>
      <c r="AI4" s="73">
        <v>13438</v>
      </c>
      <c r="AJ4" s="297">
        <v>2.68</v>
      </c>
      <c r="AK4" s="218">
        <v>36013.839999999997</v>
      </c>
      <c r="AL4" s="20">
        <v>13573</v>
      </c>
      <c r="AM4" s="198">
        <v>2.68</v>
      </c>
      <c r="AN4" s="189">
        <v>36375.64</v>
      </c>
      <c r="AO4" s="73">
        <v>14600</v>
      </c>
      <c r="AP4" s="297">
        <v>2.68</v>
      </c>
      <c r="AQ4" s="218">
        <v>39128</v>
      </c>
      <c r="AR4" s="20">
        <v>14487</v>
      </c>
      <c r="AS4" s="199">
        <v>0.13</v>
      </c>
      <c r="AT4" s="189">
        <v>1883.31</v>
      </c>
      <c r="AU4" s="73">
        <v>36337</v>
      </c>
      <c r="AV4" s="297">
        <v>0.13</v>
      </c>
      <c r="AW4" s="218">
        <v>4723.8100000000004</v>
      </c>
      <c r="AX4" s="20">
        <v>38361</v>
      </c>
      <c r="AY4" s="199">
        <v>0.13</v>
      </c>
      <c r="AZ4" s="189">
        <v>4986.93</v>
      </c>
      <c r="BA4" s="73">
        <v>37513</v>
      </c>
      <c r="BB4" s="297">
        <v>0.13</v>
      </c>
      <c r="BC4" s="218">
        <v>4876.6899999999996</v>
      </c>
      <c r="BD4" s="20">
        <v>38504</v>
      </c>
      <c r="BE4" s="199">
        <v>0.13</v>
      </c>
      <c r="BF4" s="189">
        <v>5005.5200000000004</v>
      </c>
      <c r="BG4" s="73">
        <v>37136</v>
      </c>
      <c r="BH4" s="297">
        <v>0.13</v>
      </c>
      <c r="BI4" s="218">
        <v>4827.68</v>
      </c>
      <c r="BJ4" s="20">
        <v>38650</v>
      </c>
      <c r="BK4" s="199">
        <v>0.13</v>
      </c>
      <c r="BL4" s="189">
        <v>5024.5</v>
      </c>
      <c r="BM4" s="73">
        <f>B4+E4+H4+K4+N4+Q4+T4+W4+Z4+AC4+AF4+AI4+AL4+AO4</f>
        <v>431795</v>
      </c>
      <c r="BN4" s="218">
        <f t="shared" ref="BN4:BN9" si="0">D4+G4+J4+M4+P4+S4+V4+Y4+AB4+AE4+AH4+AK4+AN4+AQ4+BL4</f>
        <v>1220612.6599999999</v>
      </c>
    </row>
    <row r="5" spans="1:73" x14ac:dyDescent="0.25">
      <c r="A5" s="72" t="s">
        <v>13</v>
      </c>
      <c r="B5" s="7">
        <v>41576</v>
      </c>
      <c r="C5" s="199">
        <v>8.02</v>
      </c>
      <c r="D5" s="200">
        <v>333439.52</v>
      </c>
      <c r="E5" s="73">
        <v>36340</v>
      </c>
      <c r="F5" s="297">
        <v>8.02</v>
      </c>
      <c r="G5" s="218">
        <v>291446.8</v>
      </c>
      <c r="H5" s="5">
        <v>38379</v>
      </c>
      <c r="I5" s="198">
        <v>8.02</v>
      </c>
      <c r="J5" s="199">
        <v>307799.58</v>
      </c>
      <c r="K5" s="73">
        <v>37507</v>
      </c>
      <c r="L5" s="297">
        <v>8.02</v>
      </c>
      <c r="M5" s="218">
        <v>300806.14</v>
      </c>
      <c r="N5" s="62">
        <v>38488</v>
      </c>
      <c r="O5" s="198">
        <v>8.02</v>
      </c>
      <c r="P5" s="212">
        <v>308673.76</v>
      </c>
      <c r="Q5" s="73">
        <v>37091</v>
      </c>
      <c r="R5" s="297">
        <v>8.02</v>
      </c>
      <c r="S5" s="218">
        <v>297469.82</v>
      </c>
      <c r="T5" s="3">
        <v>38671</v>
      </c>
      <c r="U5" s="198">
        <v>8.02</v>
      </c>
      <c r="V5" s="212">
        <v>310141.42</v>
      </c>
      <c r="W5" s="73">
        <v>39003</v>
      </c>
      <c r="X5" s="297">
        <v>8.43</v>
      </c>
      <c r="Y5" s="218">
        <v>328795.28999999998</v>
      </c>
      <c r="Z5" s="3">
        <v>38501</v>
      </c>
      <c r="AA5" s="198">
        <v>8.43</v>
      </c>
      <c r="AB5" s="212">
        <v>324563.43</v>
      </c>
      <c r="AC5" s="73">
        <v>39574</v>
      </c>
      <c r="AD5" s="297">
        <v>8.43</v>
      </c>
      <c r="AE5" s="218">
        <v>333608.82</v>
      </c>
      <c r="AF5" s="3">
        <v>39753</v>
      </c>
      <c r="AG5" s="198">
        <v>8.43</v>
      </c>
      <c r="AH5" s="212">
        <v>335117.78999999998</v>
      </c>
      <c r="AI5" s="73">
        <v>13438</v>
      </c>
      <c r="AJ5" s="297">
        <v>8.43</v>
      </c>
      <c r="AK5" s="218">
        <v>113282.34</v>
      </c>
      <c r="AL5" s="20">
        <v>13573</v>
      </c>
      <c r="AM5" s="198">
        <v>8.43</v>
      </c>
      <c r="AN5" s="189">
        <v>114420.39</v>
      </c>
      <c r="AO5" s="73">
        <v>14600</v>
      </c>
      <c r="AP5" s="297">
        <v>8.43</v>
      </c>
      <c r="AQ5" s="218">
        <v>123078</v>
      </c>
      <c r="AR5" s="20">
        <v>14493</v>
      </c>
      <c r="AS5" s="199">
        <v>0.41</v>
      </c>
      <c r="AT5" s="189">
        <v>5942.13</v>
      </c>
      <c r="AU5" s="73">
        <v>36340</v>
      </c>
      <c r="AV5" s="297">
        <v>0.41</v>
      </c>
      <c r="AW5" s="218">
        <v>14899.4</v>
      </c>
      <c r="AX5" s="20">
        <v>38379</v>
      </c>
      <c r="AY5" s="199">
        <v>0.41</v>
      </c>
      <c r="AZ5" s="189">
        <v>15735.39</v>
      </c>
      <c r="BA5" s="73">
        <v>37507</v>
      </c>
      <c r="BB5" s="297">
        <v>0.41</v>
      </c>
      <c r="BC5" s="218">
        <v>15377.87</v>
      </c>
      <c r="BD5" s="20">
        <v>38488</v>
      </c>
      <c r="BE5" s="199">
        <v>0.41</v>
      </c>
      <c r="BF5" s="189">
        <v>15780.08</v>
      </c>
      <c r="BG5" s="73">
        <v>37091</v>
      </c>
      <c r="BH5" s="297">
        <v>0.41</v>
      </c>
      <c r="BI5" s="218">
        <v>15207.31</v>
      </c>
      <c r="BJ5" s="20">
        <v>38671</v>
      </c>
      <c r="BK5" s="199">
        <v>0.41</v>
      </c>
      <c r="BL5" s="189">
        <v>15855.11</v>
      </c>
      <c r="BM5" s="73">
        <f>B5+E5+H5+K5+N5+Q5+T5+W5+Z5+AC5+AF5+AI5+AL5+AO5</f>
        <v>466494</v>
      </c>
      <c r="BN5" s="218">
        <f t="shared" si="0"/>
        <v>3838498.21</v>
      </c>
    </row>
    <row r="6" spans="1:73" x14ac:dyDescent="0.25">
      <c r="A6" s="72" t="s">
        <v>14</v>
      </c>
      <c r="B6" s="7">
        <v>40601</v>
      </c>
      <c r="C6" s="199">
        <v>7.49</v>
      </c>
      <c r="D6" s="200">
        <v>304101.49</v>
      </c>
      <c r="E6" s="73">
        <v>35615</v>
      </c>
      <c r="F6" s="297">
        <v>7.49</v>
      </c>
      <c r="G6" s="218">
        <v>266756.34999999998</v>
      </c>
      <c r="H6" s="5">
        <v>37398</v>
      </c>
      <c r="I6" s="198">
        <v>7.49</v>
      </c>
      <c r="J6" s="199">
        <v>280111.02</v>
      </c>
      <c r="K6" s="73">
        <v>36665</v>
      </c>
      <c r="L6" s="297">
        <v>7.49</v>
      </c>
      <c r="M6" s="218">
        <v>274620.84999999998</v>
      </c>
      <c r="N6" s="7">
        <v>37664</v>
      </c>
      <c r="O6" s="198">
        <v>7.49</v>
      </c>
      <c r="P6" s="212">
        <v>282103.36</v>
      </c>
      <c r="Q6" s="73">
        <v>36371</v>
      </c>
      <c r="R6" s="297">
        <v>7.49</v>
      </c>
      <c r="S6" s="218">
        <v>272418.78999999998</v>
      </c>
      <c r="T6" s="3">
        <v>37813</v>
      </c>
      <c r="U6" s="198">
        <v>7.49</v>
      </c>
      <c r="V6" s="212">
        <v>283219.37</v>
      </c>
      <c r="W6" s="73">
        <v>38144</v>
      </c>
      <c r="X6" s="297">
        <v>7.87</v>
      </c>
      <c r="Y6" s="218">
        <v>300193.28000000003</v>
      </c>
      <c r="Z6" s="3">
        <v>37252</v>
      </c>
      <c r="AA6" s="198">
        <v>7.87</v>
      </c>
      <c r="AB6" s="212">
        <v>293173.24</v>
      </c>
      <c r="AC6" s="73">
        <v>38660</v>
      </c>
      <c r="AD6" s="297">
        <v>7.87</v>
      </c>
      <c r="AE6" s="218">
        <v>304254.2</v>
      </c>
      <c r="AF6" s="3">
        <v>38775</v>
      </c>
      <c r="AG6" s="198">
        <v>7.87</v>
      </c>
      <c r="AH6" s="212">
        <v>305159.25</v>
      </c>
      <c r="AI6" s="73">
        <v>13130</v>
      </c>
      <c r="AJ6" s="297">
        <v>7.87</v>
      </c>
      <c r="AK6" s="218">
        <v>103333.1</v>
      </c>
      <c r="AL6" s="20">
        <v>13193</v>
      </c>
      <c r="AM6" s="198">
        <v>7.87</v>
      </c>
      <c r="AN6" s="189">
        <v>103828.91</v>
      </c>
      <c r="AO6" s="73">
        <v>14400</v>
      </c>
      <c r="AP6" s="297">
        <v>7.87</v>
      </c>
      <c r="AQ6" s="218">
        <v>113328</v>
      </c>
      <c r="AR6" s="20">
        <v>14147</v>
      </c>
      <c r="AS6" s="199">
        <v>0.38</v>
      </c>
      <c r="AT6" s="189">
        <v>5375.86</v>
      </c>
      <c r="AU6" s="73">
        <v>35615</v>
      </c>
      <c r="AV6" s="297">
        <v>0.38</v>
      </c>
      <c r="AW6" s="218">
        <v>13533.7</v>
      </c>
      <c r="AX6" s="20">
        <v>37398</v>
      </c>
      <c r="AY6" s="199">
        <v>0.38</v>
      </c>
      <c r="AZ6" s="189">
        <v>14211.24</v>
      </c>
      <c r="BA6" s="73">
        <v>36665</v>
      </c>
      <c r="BB6" s="297">
        <v>0.38</v>
      </c>
      <c r="BC6" s="218">
        <v>13932.7</v>
      </c>
      <c r="BD6" s="20">
        <v>37664</v>
      </c>
      <c r="BE6" s="199">
        <v>0.38</v>
      </c>
      <c r="BF6" s="189">
        <v>14312.32</v>
      </c>
      <c r="BG6" s="73">
        <v>36371</v>
      </c>
      <c r="BH6" s="297">
        <v>0.38</v>
      </c>
      <c r="BI6" s="218">
        <v>13820.98</v>
      </c>
      <c r="BJ6" s="20">
        <v>37813</v>
      </c>
      <c r="BK6" s="199">
        <v>0.38</v>
      </c>
      <c r="BL6" s="189">
        <v>14368.94</v>
      </c>
      <c r="BM6" s="73">
        <f>B6+E6+H6+K6+N6+Q6+T6+W6+Z6+AC6+AF6+AI6+AL6+AO6</f>
        <v>455681</v>
      </c>
      <c r="BN6" s="218">
        <f t="shared" si="0"/>
        <v>3500970.1500000004</v>
      </c>
    </row>
    <row r="7" spans="1:73" x14ac:dyDescent="0.25">
      <c r="A7" s="72" t="s">
        <v>15</v>
      </c>
      <c r="B7" s="7">
        <v>40601</v>
      </c>
      <c r="C7" s="199">
        <v>2.21</v>
      </c>
      <c r="D7" s="200">
        <v>89728.21</v>
      </c>
      <c r="E7" s="73">
        <v>35615</v>
      </c>
      <c r="F7" s="297">
        <v>2.21</v>
      </c>
      <c r="G7" s="218">
        <v>78709.149999999994</v>
      </c>
      <c r="H7" s="135">
        <v>37370</v>
      </c>
      <c r="I7" s="198">
        <v>2.21</v>
      </c>
      <c r="J7" s="199">
        <v>82587.7</v>
      </c>
      <c r="K7" s="73">
        <v>36662</v>
      </c>
      <c r="L7" s="297">
        <v>2.21</v>
      </c>
      <c r="M7" s="218">
        <v>81023.02</v>
      </c>
      <c r="N7" s="3">
        <v>37621</v>
      </c>
      <c r="O7" s="198">
        <v>2.21</v>
      </c>
      <c r="P7" s="212">
        <v>83142.41</v>
      </c>
      <c r="Q7" s="73">
        <v>36365</v>
      </c>
      <c r="R7" s="297">
        <v>2.21</v>
      </c>
      <c r="S7" s="218">
        <v>80366.649999999994</v>
      </c>
      <c r="T7" s="3">
        <v>37813</v>
      </c>
      <c r="U7" s="198">
        <v>2.21</v>
      </c>
      <c r="V7" s="212">
        <v>83566.73</v>
      </c>
      <c r="W7" s="73">
        <v>38144</v>
      </c>
      <c r="X7" s="297">
        <v>2.3199999999999998</v>
      </c>
      <c r="Y7" s="218">
        <v>88494.080000000002</v>
      </c>
      <c r="Z7" s="3">
        <v>36772</v>
      </c>
      <c r="AA7" s="198">
        <v>2.3199999999999998</v>
      </c>
      <c r="AB7" s="212">
        <v>85311.039999999994</v>
      </c>
      <c r="AC7" s="73">
        <v>38682</v>
      </c>
      <c r="AD7" s="297">
        <v>2.3199999999999998</v>
      </c>
      <c r="AE7" s="218">
        <v>89742.24</v>
      </c>
      <c r="AF7" s="3">
        <v>38880</v>
      </c>
      <c r="AG7" s="198">
        <v>2.3199999999999998</v>
      </c>
      <c r="AH7" s="212">
        <v>90201.600000000006</v>
      </c>
      <c r="AI7" s="73">
        <v>13123</v>
      </c>
      <c r="AJ7" s="297">
        <v>2.3199999999999998</v>
      </c>
      <c r="AK7" s="218">
        <v>30445.360000000001</v>
      </c>
      <c r="AL7" s="20">
        <v>13193</v>
      </c>
      <c r="AM7" s="198">
        <v>2.3199999999999998</v>
      </c>
      <c r="AN7" s="189">
        <v>30607.759999999998</v>
      </c>
      <c r="AO7" s="73">
        <v>14400</v>
      </c>
      <c r="AP7" s="297">
        <v>2.3199999999999998</v>
      </c>
      <c r="AQ7" s="218">
        <v>33408</v>
      </c>
      <c r="AR7" s="20">
        <v>14145</v>
      </c>
      <c r="AS7" s="199">
        <v>0.11</v>
      </c>
      <c r="AT7" s="189">
        <v>1555.95</v>
      </c>
      <c r="AU7" s="73">
        <v>35615</v>
      </c>
      <c r="AV7" s="297">
        <v>0.11</v>
      </c>
      <c r="AW7" s="218">
        <v>3917.65</v>
      </c>
      <c r="AX7" s="20">
        <v>37370</v>
      </c>
      <c r="AY7" s="199">
        <v>0.11</v>
      </c>
      <c r="AZ7" s="189">
        <v>4110.7</v>
      </c>
      <c r="BA7" s="73">
        <v>36662</v>
      </c>
      <c r="BB7" s="297">
        <v>0.11</v>
      </c>
      <c r="BC7" s="218">
        <v>4032.82</v>
      </c>
      <c r="BD7" s="20">
        <v>37621</v>
      </c>
      <c r="BE7" s="199">
        <v>0.11</v>
      </c>
      <c r="BF7" s="189">
        <v>4138.3100000000004</v>
      </c>
      <c r="BG7" s="73">
        <v>36365</v>
      </c>
      <c r="BH7" s="297">
        <v>0.11</v>
      </c>
      <c r="BI7" s="218">
        <v>4000.15</v>
      </c>
      <c r="BJ7" s="20">
        <v>37813</v>
      </c>
      <c r="BK7" s="199">
        <v>0.11</v>
      </c>
      <c r="BL7" s="189">
        <v>4159.43</v>
      </c>
      <c r="BM7" s="73">
        <f>B7+E7+H7+K7+N7+Q7+T7+W7+Z7+AC7+AF7+AI7+AL7+AO7</f>
        <v>455241</v>
      </c>
      <c r="BN7" s="218">
        <f t="shared" si="0"/>
        <v>1031493.38</v>
      </c>
    </row>
    <row r="8" spans="1:73" x14ac:dyDescent="0.25">
      <c r="A8" s="72" t="s">
        <v>11</v>
      </c>
      <c r="B8" s="3">
        <f t="shared" ref="B8:AQ8" si="1">SUM(B4:B7)</f>
        <v>164325</v>
      </c>
      <c r="C8" s="212">
        <f t="shared" si="1"/>
        <v>20.270000000000003</v>
      </c>
      <c r="D8" s="200">
        <f t="shared" si="1"/>
        <v>833214.07</v>
      </c>
      <c r="E8" s="73">
        <f t="shared" si="1"/>
        <v>143907</v>
      </c>
      <c r="F8" s="218">
        <f t="shared" si="1"/>
        <v>20.270000000000003</v>
      </c>
      <c r="G8" s="218">
        <f t="shared" si="1"/>
        <v>729571.65</v>
      </c>
      <c r="H8" s="3">
        <f t="shared" si="1"/>
        <v>151508</v>
      </c>
      <c r="I8" s="212">
        <f t="shared" si="1"/>
        <v>20.270000000000003</v>
      </c>
      <c r="J8" s="212">
        <f t="shared" si="1"/>
        <v>768318.85</v>
      </c>
      <c r="K8" s="73">
        <f t="shared" si="1"/>
        <v>148347</v>
      </c>
      <c r="L8" s="218">
        <f t="shared" si="1"/>
        <v>20.270000000000003</v>
      </c>
      <c r="M8" s="218">
        <f t="shared" si="1"/>
        <v>752108.16</v>
      </c>
      <c r="N8" s="3">
        <f t="shared" si="1"/>
        <v>152277</v>
      </c>
      <c r="O8" s="212">
        <f t="shared" si="1"/>
        <v>20.270000000000003</v>
      </c>
      <c r="P8" s="212">
        <f t="shared" si="1"/>
        <v>772104.7300000001</v>
      </c>
      <c r="Q8" s="73">
        <f t="shared" si="1"/>
        <v>146963</v>
      </c>
      <c r="R8" s="218">
        <f t="shared" si="1"/>
        <v>20.270000000000003</v>
      </c>
      <c r="S8" s="218">
        <f t="shared" si="1"/>
        <v>744952.05999999994</v>
      </c>
      <c r="T8" s="3">
        <f t="shared" si="1"/>
        <v>118162</v>
      </c>
      <c r="U8" s="212">
        <f t="shared" si="1"/>
        <v>20.270000000000003</v>
      </c>
      <c r="V8" s="212">
        <f t="shared" si="1"/>
        <v>775485.02</v>
      </c>
      <c r="W8" s="73">
        <f t="shared" si="1"/>
        <v>154327</v>
      </c>
      <c r="X8" s="218">
        <f t="shared" si="1"/>
        <v>21.3</v>
      </c>
      <c r="Y8" s="218">
        <f t="shared" si="1"/>
        <v>822099.13</v>
      </c>
      <c r="Z8" s="3">
        <f t="shared" si="1"/>
        <v>151123</v>
      </c>
      <c r="AA8" s="212">
        <f t="shared" si="1"/>
        <v>21.3</v>
      </c>
      <c r="AB8" s="212">
        <f t="shared" si="1"/>
        <v>806490.35000000009</v>
      </c>
      <c r="AC8" s="73">
        <f t="shared" si="1"/>
        <v>156477</v>
      </c>
      <c r="AD8" s="218">
        <f t="shared" si="1"/>
        <v>21.3</v>
      </c>
      <c r="AE8" s="218">
        <f t="shared" si="1"/>
        <v>833628.74</v>
      </c>
      <c r="AF8" s="3">
        <f t="shared" si="1"/>
        <v>157134</v>
      </c>
      <c r="AG8" s="212">
        <f t="shared" si="1"/>
        <v>21.3</v>
      </c>
      <c r="AH8" s="212">
        <f t="shared" si="1"/>
        <v>836944.32</v>
      </c>
      <c r="AI8" s="73">
        <f t="shared" si="1"/>
        <v>53129</v>
      </c>
      <c r="AJ8" s="218">
        <f t="shared" si="1"/>
        <v>21.3</v>
      </c>
      <c r="AK8" s="218">
        <f t="shared" si="1"/>
        <v>283074.64</v>
      </c>
      <c r="AL8" s="20">
        <f t="shared" si="1"/>
        <v>53532</v>
      </c>
      <c r="AM8" s="189">
        <f t="shared" si="1"/>
        <v>21.3</v>
      </c>
      <c r="AN8" s="189">
        <f t="shared" si="1"/>
        <v>285232.7</v>
      </c>
      <c r="AO8" s="73">
        <f t="shared" si="1"/>
        <v>58000</v>
      </c>
      <c r="AP8" s="218">
        <f t="shared" si="1"/>
        <v>21.3</v>
      </c>
      <c r="AQ8" s="218">
        <f t="shared" si="1"/>
        <v>308942</v>
      </c>
      <c r="AR8" s="20">
        <f t="shared" ref="AR8:BL8" si="2">SUM(AR4:AR7)</f>
        <v>57272</v>
      </c>
      <c r="AS8" s="189">
        <f t="shared" si="2"/>
        <v>1.03</v>
      </c>
      <c r="AT8" s="189">
        <f t="shared" si="2"/>
        <v>14757.25</v>
      </c>
      <c r="AU8" s="73">
        <f t="shared" si="2"/>
        <v>143907</v>
      </c>
      <c r="AV8" s="218">
        <f t="shared" si="2"/>
        <v>1.03</v>
      </c>
      <c r="AW8" s="218">
        <f t="shared" si="2"/>
        <v>37074.560000000005</v>
      </c>
      <c r="AX8" s="20">
        <f t="shared" si="2"/>
        <v>151508</v>
      </c>
      <c r="AY8" s="189">
        <f t="shared" si="2"/>
        <v>1.03</v>
      </c>
      <c r="AZ8" s="189">
        <f t="shared" si="2"/>
        <v>39044.259999999995</v>
      </c>
      <c r="BA8" s="73">
        <f t="shared" si="2"/>
        <v>148347</v>
      </c>
      <c r="BB8" s="218">
        <f t="shared" si="2"/>
        <v>1.03</v>
      </c>
      <c r="BC8" s="218">
        <f t="shared" si="2"/>
        <v>38220.080000000002</v>
      </c>
      <c r="BD8" s="20">
        <f t="shared" si="2"/>
        <v>152277</v>
      </c>
      <c r="BE8" s="189">
        <f t="shared" si="2"/>
        <v>1.03</v>
      </c>
      <c r="BF8" s="189">
        <f t="shared" si="2"/>
        <v>39236.229999999996</v>
      </c>
      <c r="BG8" s="73">
        <f t="shared" si="2"/>
        <v>146963</v>
      </c>
      <c r="BH8" s="218">
        <f t="shared" si="2"/>
        <v>1.03</v>
      </c>
      <c r="BI8" s="218">
        <f t="shared" si="2"/>
        <v>37856.120000000003</v>
      </c>
      <c r="BJ8" s="20">
        <f t="shared" si="2"/>
        <v>152947</v>
      </c>
      <c r="BK8" s="189">
        <f t="shared" si="2"/>
        <v>1.03</v>
      </c>
      <c r="BL8" s="189">
        <f t="shared" si="2"/>
        <v>39407.980000000003</v>
      </c>
      <c r="BM8" s="73">
        <f>B8+E8+H8+K8+N8+Q8+T8+W8+Z8+AC8+AF8+AI8+AL8+AO8</f>
        <v>1809211</v>
      </c>
      <c r="BN8" s="218">
        <f t="shared" si="0"/>
        <v>9591574.4000000004</v>
      </c>
    </row>
    <row r="9" spans="1:73" s="191" customFormat="1" x14ac:dyDescent="0.25">
      <c r="A9" s="226" t="s">
        <v>35</v>
      </c>
      <c r="B9" s="364"/>
      <c r="C9" s="365"/>
      <c r="D9" s="366"/>
      <c r="E9" s="410"/>
      <c r="F9" s="411"/>
      <c r="G9" s="412"/>
      <c r="H9" s="364"/>
      <c r="I9" s="365"/>
      <c r="J9" s="366"/>
      <c r="K9" s="410"/>
      <c r="L9" s="411"/>
      <c r="M9" s="412"/>
      <c r="N9" s="364"/>
      <c r="O9" s="365"/>
      <c r="P9" s="366"/>
      <c r="Q9" s="410"/>
      <c r="R9" s="411"/>
      <c r="S9" s="412"/>
      <c r="T9" s="364"/>
      <c r="U9" s="365"/>
      <c r="V9" s="366"/>
      <c r="W9" s="410"/>
      <c r="X9" s="411"/>
      <c r="Y9" s="412"/>
      <c r="Z9" s="364"/>
      <c r="AA9" s="365"/>
      <c r="AB9" s="366"/>
      <c r="AC9" s="410"/>
      <c r="AD9" s="411"/>
      <c r="AE9" s="412"/>
      <c r="AF9" s="364"/>
      <c r="AG9" s="365"/>
      <c r="AH9" s="366"/>
      <c r="AI9" s="410"/>
      <c r="AJ9" s="411"/>
      <c r="AK9" s="412"/>
      <c r="AL9" s="364"/>
      <c r="AM9" s="365"/>
      <c r="AN9" s="366"/>
      <c r="AO9" s="410"/>
      <c r="AP9" s="411"/>
      <c r="AQ9" s="412"/>
      <c r="AR9" s="364"/>
      <c r="AS9" s="365"/>
      <c r="AT9" s="366"/>
      <c r="AU9" s="410"/>
      <c r="AV9" s="411"/>
      <c r="AW9" s="412"/>
      <c r="AX9" s="364"/>
      <c r="AY9" s="365"/>
      <c r="AZ9" s="366"/>
      <c r="BA9" s="410"/>
      <c r="BB9" s="411"/>
      <c r="BC9" s="412"/>
      <c r="BD9" s="364"/>
      <c r="BE9" s="365"/>
      <c r="BF9" s="366"/>
      <c r="BG9" s="410"/>
      <c r="BH9" s="411"/>
      <c r="BI9" s="412"/>
      <c r="BJ9" s="364"/>
      <c r="BK9" s="365"/>
      <c r="BL9" s="366"/>
      <c r="BM9" s="218" t="s">
        <v>22</v>
      </c>
      <c r="BN9" s="218">
        <f t="shared" si="0"/>
        <v>0</v>
      </c>
    </row>
    <row r="10" spans="1:73" s="191" customFormat="1" x14ac:dyDescent="0.25">
      <c r="A10" s="226" t="s">
        <v>23</v>
      </c>
      <c r="B10" s="364">
        <f>D8-D9</f>
        <v>833214.07</v>
      </c>
      <c r="C10" s="365"/>
      <c r="D10" s="366"/>
      <c r="E10" s="410">
        <f>G8-G9</f>
        <v>729571.65</v>
      </c>
      <c r="F10" s="411"/>
      <c r="G10" s="412"/>
      <c r="H10" s="353">
        <f>J8-J9</f>
        <v>768318.85</v>
      </c>
      <c r="I10" s="354"/>
      <c r="J10" s="355"/>
      <c r="K10" s="410">
        <f>M8-M9</f>
        <v>752108.16</v>
      </c>
      <c r="L10" s="411"/>
      <c r="M10" s="412"/>
      <c r="N10" s="353">
        <f>P8-P9</f>
        <v>772104.7300000001</v>
      </c>
      <c r="O10" s="354"/>
      <c r="P10" s="355"/>
      <c r="Q10" s="410">
        <f>S8-S9</f>
        <v>744952.05999999994</v>
      </c>
      <c r="R10" s="411"/>
      <c r="S10" s="412"/>
      <c r="T10" s="353">
        <f>V8-V9</f>
        <v>775485.02</v>
      </c>
      <c r="U10" s="354"/>
      <c r="V10" s="355"/>
      <c r="W10" s="410">
        <f>Y8-Y9</f>
        <v>822099.13</v>
      </c>
      <c r="X10" s="411"/>
      <c r="Y10" s="412"/>
      <c r="Z10" s="353">
        <f>AB8-AB9</f>
        <v>806490.35000000009</v>
      </c>
      <c r="AA10" s="354"/>
      <c r="AB10" s="355"/>
      <c r="AC10" s="410">
        <f>AE8-AE9</f>
        <v>833628.74</v>
      </c>
      <c r="AD10" s="411"/>
      <c r="AE10" s="412"/>
      <c r="AF10" s="353">
        <f>AH8-AH9</f>
        <v>836944.32</v>
      </c>
      <c r="AG10" s="354"/>
      <c r="AH10" s="355"/>
      <c r="AI10" s="410">
        <f>AK8-AK9</f>
        <v>283074.64</v>
      </c>
      <c r="AJ10" s="411"/>
      <c r="AK10" s="412"/>
      <c r="AL10" s="353">
        <f>AN8-AN9</f>
        <v>285232.7</v>
      </c>
      <c r="AM10" s="354"/>
      <c r="AN10" s="355"/>
      <c r="AO10" s="410">
        <f>AQ8-AQ9</f>
        <v>308942</v>
      </c>
      <c r="AP10" s="411"/>
      <c r="AQ10" s="412"/>
      <c r="AR10" s="353">
        <f>AT8-AT9</f>
        <v>14757.25</v>
      </c>
      <c r="AS10" s="354"/>
      <c r="AT10" s="355"/>
      <c r="AU10" s="410">
        <f>AW8-AW9</f>
        <v>37074.560000000005</v>
      </c>
      <c r="AV10" s="411"/>
      <c r="AW10" s="412"/>
      <c r="AX10" s="353">
        <f>AZ8-AZ9</f>
        <v>39044.259999999995</v>
      </c>
      <c r="AY10" s="354"/>
      <c r="AZ10" s="355"/>
      <c r="BA10" s="410">
        <f>BC8-BC9</f>
        <v>38220.080000000002</v>
      </c>
      <c r="BB10" s="411"/>
      <c r="BC10" s="412"/>
      <c r="BD10" s="353">
        <f>BF8-BF9</f>
        <v>39236.229999999996</v>
      </c>
      <c r="BE10" s="354"/>
      <c r="BF10" s="355"/>
      <c r="BG10" s="410">
        <f>BI8-BI9</f>
        <v>37856.120000000003</v>
      </c>
      <c r="BH10" s="411"/>
      <c r="BI10" s="412"/>
      <c r="BJ10" s="353">
        <f>BL8-BL9</f>
        <v>39407.980000000003</v>
      </c>
      <c r="BK10" s="354"/>
      <c r="BL10" s="355"/>
      <c r="BM10" s="297"/>
      <c r="BN10" s="218">
        <f>BN8-BN9</f>
        <v>9591574.4000000004</v>
      </c>
    </row>
    <row r="11" spans="1:73" x14ac:dyDescent="0.25">
      <c r="D11" s="204"/>
      <c r="E11" s="1"/>
      <c r="F11" s="204"/>
      <c r="G11" s="204"/>
      <c r="H11" s="1"/>
      <c r="I11" s="204"/>
      <c r="J11" s="204"/>
      <c r="K11" s="1"/>
      <c r="L11" s="204"/>
      <c r="M11" s="204"/>
      <c r="N11" s="1"/>
      <c r="O11" s="204"/>
      <c r="P11" s="204"/>
      <c r="Q11" s="1"/>
      <c r="R11" s="204"/>
      <c r="S11" s="204"/>
      <c r="T11" s="1"/>
      <c r="U11" s="204"/>
      <c r="V11" s="204"/>
      <c r="W11" s="1"/>
      <c r="X11" s="204"/>
      <c r="Y11" s="204"/>
      <c r="Z11" s="1"/>
      <c r="AA11" s="204"/>
      <c r="AB11" s="204"/>
      <c r="AC11" s="1"/>
      <c r="AD11" s="204"/>
      <c r="AE11" s="204"/>
      <c r="AF11" s="1"/>
      <c r="AG11" s="204"/>
      <c r="AH11" s="204"/>
      <c r="AI11" s="1"/>
      <c r="AJ11" s="204"/>
      <c r="AK11" s="204"/>
      <c r="AL11" s="1"/>
      <c r="AM11" s="204"/>
      <c r="AN11" s="204"/>
      <c r="AO11" s="1"/>
      <c r="AP11" s="204"/>
      <c r="AQ11" s="204"/>
      <c r="AR11" s="1"/>
      <c r="AS11" s="204"/>
      <c r="AT11" s="204"/>
      <c r="AU11" s="35"/>
      <c r="AV11" s="214"/>
    </row>
    <row r="12" spans="1:73" x14ac:dyDescent="0.25">
      <c r="D12" s="204"/>
      <c r="E12" s="1"/>
      <c r="F12" s="204"/>
      <c r="G12" s="204"/>
      <c r="H12" s="1"/>
      <c r="I12" s="204"/>
      <c r="J12" s="204"/>
      <c r="K12" s="1"/>
      <c r="L12" s="204"/>
      <c r="M12" s="204"/>
      <c r="N12" s="1"/>
      <c r="O12" s="204"/>
      <c r="P12" s="204"/>
      <c r="Q12" s="1"/>
      <c r="R12" s="204"/>
      <c r="S12" s="204"/>
      <c r="T12" s="1"/>
      <c r="U12" s="204"/>
      <c r="V12" s="204"/>
      <c r="W12" s="1"/>
      <c r="X12" s="204"/>
      <c r="Y12" s="204"/>
      <c r="Z12" s="1"/>
      <c r="AA12" s="204"/>
      <c r="AB12" s="204"/>
      <c r="AC12" s="1"/>
      <c r="AD12" s="204"/>
      <c r="AE12" s="204"/>
      <c r="AF12" s="1"/>
      <c r="AG12" s="204"/>
      <c r="AH12" s="204"/>
      <c r="AI12" s="1"/>
      <c r="AJ12" s="204"/>
      <c r="AK12" s="204"/>
      <c r="AL12" s="1"/>
      <c r="AM12" s="204"/>
      <c r="AN12" s="204"/>
      <c r="AO12" s="1"/>
      <c r="AP12" s="204"/>
      <c r="AQ12" s="204"/>
      <c r="AR12" s="1"/>
      <c r="AS12" s="266"/>
      <c r="AT12" s="266"/>
      <c r="AU12" s="89"/>
      <c r="AV12" s="266"/>
    </row>
    <row r="13" spans="1:73" ht="15.75" thickBot="1" x14ac:dyDescent="0.3">
      <c r="D13" s="204"/>
      <c r="E13" s="1"/>
      <c r="F13" s="204"/>
      <c r="G13" s="204"/>
      <c r="H13" s="1"/>
      <c r="I13" s="204"/>
      <c r="J13" s="204"/>
      <c r="K13" s="1"/>
      <c r="L13" s="204"/>
      <c r="M13" s="204"/>
      <c r="N13" s="1"/>
      <c r="O13" s="204"/>
      <c r="P13" s="204"/>
      <c r="Q13" s="1"/>
      <c r="R13" s="204"/>
      <c r="S13" s="204"/>
      <c r="T13" s="1"/>
      <c r="U13" s="204"/>
      <c r="V13" s="204"/>
      <c r="W13" s="1"/>
      <c r="X13" s="204"/>
      <c r="Y13" s="204"/>
      <c r="Z13" s="1"/>
      <c r="AA13" s="204"/>
      <c r="AB13" s="204"/>
      <c r="AC13" s="1"/>
      <c r="AD13" s="204"/>
      <c r="AE13" s="204"/>
      <c r="AF13" s="1"/>
      <c r="AG13" s="204"/>
      <c r="AH13" s="204"/>
      <c r="AI13" s="1"/>
      <c r="AJ13" s="204"/>
      <c r="AK13" s="204"/>
      <c r="AL13" s="1"/>
      <c r="AM13" s="204"/>
      <c r="AN13" s="204"/>
      <c r="AO13" s="1"/>
      <c r="AP13" s="204"/>
      <c r="AQ13" s="204"/>
      <c r="AR13" s="1"/>
      <c r="AS13" s="204"/>
      <c r="AT13" s="204"/>
      <c r="AU13" s="1"/>
      <c r="AV13" s="204"/>
    </row>
    <row r="14" spans="1:73" ht="27" thickBot="1" x14ac:dyDescent="0.45">
      <c r="A14" s="386" t="s">
        <v>149</v>
      </c>
      <c r="B14" s="387"/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388"/>
      <c r="N14" s="386" t="s">
        <v>72</v>
      </c>
      <c r="O14" s="387"/>
      <c r="P14" s="387"/>
      <c r="Q14" s="387"/>
      <c r="R14" s="387"/>
      <c r="S14" s="387"/>
      <c r="T14" s="387"/>
      <c r="U14" s="387"/>
      <c r="V14" s="387"/>
      <c r="W14" s="387"/>
      <c r="X14" s="387"/>
      <c r="Y14" s="387"/>
      <c r="Z14" s="387"/>
      <c r="AA14" s="387"/>
      <c r="AB14" s="388"/>
      <c r="AC14" s="386" t="s">
        <v>72</v>
      </c>
      <c r="AD14" s="387"/>
      <c r="AE14" s="387"/>
      <c r="AF14" s="387"/>
      <c r="AG14" s="387"/>
      <c r="AH14" s="387"/>
      <c r="AI14" s="387"/>
      <c r="AJ14" s="387"/>
      <c r="AK14" s="387"/>
      <c r="AL14" s="387"/>
      <c r="AM14" s="387"/>
      <c r="AN14" s="387"/>
      <c r="AO14" s="387"/>
      <c r="AP14" s="387"/>
      <c r="AQ14" s="388"/>
      <c r="AR14" s="386" t="s">
        <v>72</v>
      </c>
      <c r="AS14" s="387"/>
      <c r="AT14" s="387"/>
      <c r="AU14" s="387"/>
      <c r="AV14" s="387"/>
      <c r="AW14" s="387"/>
      <c r="AX14" s="387"/>
      <c r="AY14" s="387"/>
      <c r="AZ14" s="387"/>
      <c r="BA14" s="387"/>
      <c r="BB14" s="387"/>
      <c r="BC14" s="387"/>
      <c r="BD14" s="387"/>
      <c r="BE14" s="387"/>
      <c r="BF14" s="387"/>
      <c r="BG14" s="387"/>
      <c r="BH14" s="387"/>
      <c r="BI14" s="388"/>
      <c r="BJ14" s="386" t="s">
        <v>72</v>
      </c>
      <c r="BK14" s="387"/>
      <c r="BL14" s="387"/>
      <c r="BM14" s="387"/>
      <c r="BN14" s="387"/>
      <c r="BO14" s="387"/>
      <c r="BP14" s="387"/>
      <c r="BQ14" s="388"/>
    </row>
    <row r="15" spans="1:73" ht="15.75" thickBot="1" x14ac:dyDescent="0.3">
      <c r="A15" s="136" t="s">
        <v>16</v>
      </c>
      <c r="B15" s="670" t="s">
        <v>83</v>
      </c>
      <c r="C15" s="670"/>
      <c r="D15" s="670"/>
      <c r="E15" s="660" t="s">
        <v>1</v>
      </c>
      <c r="F15" s="661"/>
      <c r="G15" s="662"/>
      <c r="H15" s="660" t="s">
        <v>2</v>
      </c>
      <c r="I15" s="661"/>
      <c r="J15" s="662"/>
      <c r="K15" s="660" t="s">
        <v>3</v>
      </c>
      <c r="L15" s="661"/>
      <c r="M15" s="662"/>
      <c r="N15" s="660" t="s">
        <v>4</v>
      </c>
      <c r="O15" s="661"/>
      <c r="P15" s="662"/>
      <c r="Q15" s="660" t="s">
        <v>5</v>
      </c>
      <c r="R15" s="661"/>
      <c r="S15" s="662"/>
      <c r="T15" s="660" t="s">
        <v>6</v>
      </c>
      <c r="U15" s="661"/>
      <c r="V15" s="662"/>
      <c r="W15" s="660" t="s">
        <v>7</v>
      </c>
      <c r="X15" s="661"/>
      <c r="Y15" s="662"/>
      <c r="Z15" s="660" t="s">
        <v>8</v>
      </c>
      <c r="AA15" s="661"/>
      <c r="AB15" s="662"/>
      <c r="AC15" s="660" t="s">
        <v>9</v>
      </c>
      <c r="AD15" s="661"/>
      <c r="AE15" s="662"/>
      <c r="AF15" s="660" t="s">
        <v>10</v>
      </c>
      <c r="AG15" s="661"/>
      <c r="AH15" s="662"/>
      <c r="AI15" s="660" t="s">
        <v>92</v>
      </c>
      <c r="AJ15" s="661"/>
      <c r="AK15" s="662"/>
      <c r="AL15" s="660" t="s">
        <v>111</v>
      </c>
      <c r="AM15" s="661"/>
      <c r="AN15" s="662"/>
      <c r="AO15" s="660" t="s">
        <v>115</v>
      </c>
      <c r="AP15" s="661"/>
      <c r="AQ15" s="662"/>
      <c r="AR15" s="660" t="s">
        <v>116</v>
      </c>
      <c r="AS15" s="661"/>
      <c r="AT15" s="662"/>
      <c r="AU15" s="660" t="s">
        <v>80</v>
      </c>
      <c r="AV15" s="661"/>
      <c r="AW15" s="662"/>
      <c r="AX15" s="660" t="s">
        <v>50</v>
      </c>
      <c r="AY15" s="661"/>
      <c r="AZ15" s="662"/>
      <c r="BA15" s="660" t="s">
        <v>51</v>
      </c>
      <c r="BB15" s="661"/>
      <c r="BC15" s="662"/>
      <c r="BD15" s="660" t="s">
        <v>52</v>
      </c>
      <c r="BE15" s="661"/>
      <c r="BF15" s="662"/>
      <c r="BG15" s="660" t="s">
        <v>53</v>
      </c>
      <c r="BH15" s="661"/>
      <c r="BI15" s="662"/>
      <c r="BJ15" s="660" t="s">
        <v>81</v>
      </c>
      <c r="BK15" s="661"/>
      <c r="BL15" s="662"/>
      <c r="BM15" s="663" t="s">
        <v>82</v>
      </c>
      <c r="BN15" s="664"/>
      <c r="BO15" s="665"/>
      <c r="BP15" s="656" t="s">
        <v>11</v>
      </c>
      <c r="BQ15" s="656"/>
    </row>
    <row r="16" spans="1:73" x14ac:dyDescent="0.25">
      <c r="A16" s="81"/>
      <c r="B16" s="104" t="s">
        <v>17</v>
      </c>
      <c r="C16" s="296" t="s">
        <v>19</v>
      </c>
      <c r="D16" s="296" t="s">
        <v>20</v>
      </c>
      <c r="E16" s="104" t="s">
        <v>17</v>
      </c>
      <c r="F16" s="296" t="s">
        <v>19</v>
      </c>
      <c r="G16" s="296" t="s">
        <v>20</v>
      </c>
      <c r="H16" s="104" t="s">
        <v>17</v>
      </c>
      <c r="I16" s="296" t="s">
        <v>19</v>
      </c>
      <c r="J16" s="296" t="s">
        <v>20</v>
      </c>
      <c r="K16" s="104" t="s">
        <v>17</v>
      </c>
      <c r="L16" s="296" t="s">
        <v>19</v>
      </c>
      <c r="M16" s="296" t="s">
        <v>20</v>
      </c>
      <c r="N16" s="104" t="s">
        <v>17</v>
      </c>
      <c r="O16" s="296" t="s">
        <v>19</v>
      </c>
      <c r="P16" s="296" t="s">
        <v>20</v>
      </c>
      <c r="Q16" s="104" t="s">
        <v>17</v>
      </c>
      <c r="R16" s="296" t="s">
        <v>19</v>
      </c>
      <c r="S16" s="296" t="s">
        <v>20</v>
      </c>
      <c r="T16" s="104" t="s">
        <v>17</v>
      </c>
      <c r="U16" s="296" t="s">
        <v>19</v>
      </c>
      <c r="V16" s="296" t="s">
        <v>20</v>
      </c>
      <c r="W16" s="104" t="s">
        <v>17</v>
      </c>
      <c r="X16" s="296" t="s">
        <v>19</v>
      </c>
      <c r="Y16" s="296" t="s">
        <v>20</v>
      </c>
      <c r="Z16" s="104" t="s">
        <v>17</v>
      </c>
      <c r="AA16" s="296" t="s">
        <v>19</v>
      </c>
      <c r="AB16" s="296" t="s">
        <v>20</v>
      </c>
      <c r="AC16" s="104" t="s">
        <v>17</v>
      </c>
      <c r="AD16" s="296" t="s">
        <v>19</v>
      </c>
      <c r="AE16" s="296" t="s">
        <v>20</v>
      </c>
      <c r="AF16" s="104" t="s">
        <v>17</v>
      </c>
      <c r="AG16" s="296" t="s">
        <v>19</v>
      </c>
      <c r="AH16" s="296" t="s">
        <v>20</v>
      </c>
      <c r="AI16" s="104" t="s">
        <v>17</v>
      </c>
      <c r="AJ16" s="296" t="s">
        <v>19</v>
      </c>
      <c r="AK16" s="296" t="s">
        <v>20</v>
      </c>
      <c r="AL16" s="104" t="s">
        <v>17</v>
      </c>
      <c r="AM16" s="296" t="s">
        <v>19</v>
      </c>
      <c r="AN16" s="296" t="s">
        <v>20</v>
      </c>
      <c r="AO16" s="104" t="s">
        <v>17</v>
      </c>
      <c r="AP16" s="296" t="s">
        <v>19</v>
      </c>
      <c r="AQ16" s="296" t="s">
        <v>20</v>
      </c>
      <c r="AR16" s="104" t="s">
        <v>17</v>
      </c>
      <c r="AS16" s="296" t="s">
        <v>19</v>
      </c>
      <c r="AT16" s="296" t="s">
        <v>20</v>
      </c>
      <c r="AU16" s="104" t="s">
        <v>17</v>
      </c>
      <c r="AV16" s="296" t="s">
        <v>19</v>
      </c>
      <c r="AW16" s="296" t="s">
        <v>20</v>
      </c>
      <c r="AX16" s="104" t="s">
        <v>17</v>
      </c>
      <c r="AY16" s="296" t="s">
        <v>19</v>
      </c>
      <c r="AZ16" s="296" t="s">
        <v>20</v>
      </c>
      <c r="BA16" s="104" t="s">
        <v>17</v>
      </c>
      <c r="BB16" s="296" t="s">
        <v>19</v>
      </c>
      <c r="BC16" s="296" t="s">
        <v>20</v>
      </c>
      <c r="BD16" s="104" t="s">
        <v>17</v>
      </c>
      <c r="BE16" s="296" t="s">
        <v>19</v>
      </c>
      <c r="BF16" s="296" t="s">
        <v>20</v>
      </c>
      <c r="BG16" s="104" t="s">
        <v>17</v>
      </c>
      <c r="BH16" s="296" t="s">
        <v>19</v>
      </c>
      <c r="BI16" s="296" t="s">
        <v>20</v>
      </c>
      <c r="BJ16" s="104" t="s">
        <v>17</v>
      </c>
      <c r="BK16" s="296" t="s">
        <v>19</v>
      </c>
      <c r="BL16" s="296" t="s">
        <v>20</v>
      </c>
      <c r="BM16" s="104" t="s">
        <v>17</v>
      </c>
      <c r="BN16" s="296" t="s">
        <v>19</v>
      </c>
      <c r="BO16" s="296" t="s">
        <v>20</v>
      </c>
      <c r="BP16" s="104" t="s">
        <v>17</v>
      </c>
      <c r="BQ16" s="301" t="s">
        <v>18</v>
      </c>
    </row>
    <row r="17" spans="1:69" x14ac:dyDescent="0.25">
      <c r="A17" s="106" t="s">
        <v>12</v>
      </c>
      <c r="B17" s="5">
        <v>42437</v>
      </c>
      <c r="C17" s="198">
        <v>2.68</v>
      </c>
      <c r="D17" s="199">
        <v>113731.16</v>
      </c>
      <c r="E17" s="107">
        <v>39114</v>
      </c>
      <c r="F17" s="246">
        <v>2.68</v>
      </c>
      <c r="G17" s="247">
        <v>104825.52</v>
      </c>
      <c r="H17" s="137">
        <v>42780</v>
      </c>
      <c r="I17" s="198">
        <v>2.68</v>
      </c>
      <c r="J17" s="198">
        <v>114650.4</v>
      </c>
      <c r="K17" s="107">
        <v>41854</v>
      </c>
      <c r="L17" s="246">
        <v>2.68</v>
      </c>
      <c r="M17" s="247">
        <v>112168.72</v>
      </c>
      <c r="N17" s="20">
        <v>43109</v>
      </c>
      <c r="O17" s="198">
        <v>2.68</v>
      </c>
      <c r="P17" s="198">
        <v>115532.12</v>
      </c>
      <c r="Q17" s="107">
        <v>41157</v>
      </c>
      <c r="R17" s="246">
        <v>2.68</v>
      </c>
      <c r="S17" s="247">
        <v>110300.76</v>
      </c>
      <c r="T17" s="137">
        <v>42726</v>
      </c>
      <c r="U17" s="198">
        <v>2.68</v>
      </c>
      <c r="V17" s="189">
        <v>114505.68</v>
      </c>
      <c r="W17" s="107">
        <v>42343</v>
      </c>
      <c r="X17" s="246">
        <v>2.81</v>
      </c>
      <c r="Y17" s="247">
        <v>118983.83</v>
      </c>
      <c r="Z17" s="20">
        <v>42479</v>
      </c>
      <c r="AA17" s="198">
        <v>2.81</v>
      </c>
      <c r="AB17" s="189">
        <v>119365.99</v>
      </c>
      <c r="AC17" s="107">
        <v>43983</v>
      </c>
      <c r="AD17" s="246">
        <v>2.81</v>
      </c>
      <c r="AE17" s="247">
        <v>123592.23</v>
      </c>
      <c r="AF17" s="20">
        <v>43346</v>
      </c>
      <c r="AG17" s="198">
        <v>2.81</v>
      </c>
      <c r="AH17" s="222">
        <v>121802.26</v>
      </c>
      <c r="AI17" s="107">
        <v>14850</v>
      </c>
      <c r="AJ17" s="246">
        <v>2.81</v>
      </c>
      <c r="AK17" s="247">
        <v>41728.5</v>
      </c>
      <c r="AL17" s="20">
        <v>10460</v>
      </c>
      <c r="AM17" s="198">
        <v>2.81</v>
      </c>
      <c r="AN17" s="189">
        <v>29392.6</v>
      </c>
      <c r="AO17" s="107">
        <v>15985</v>
      </c>
      <c r="AP17" s="246">
        <v>2.81</v>
      </c>
      <c r="AQ17" s="247">
        <f>AO17*AP17</f>
        <v>44917.85</v>
      </c>
      <c r="AR17" s="20">
        <v>20380</v>
      </c>
      <c r="AS17" s="198">
        <v>2.81</v>
      </c>
      <c r="AT17" s="189">
        <f>AR17*AS17</f>
        <v>57267.8</v>
      </c>
      <c r="AU17" s="107">
        <v>15162</v>
      </c>
      <c r="AV17" s="248">
        <v>0.13</v>
      </c>
      <c r="AW17" s="247">
        <v>1971.06</v>
      </c>
      <c r="AX17" s="20">
        <v>39114</v>
      </c>
      <c r="AY17" s="222">
        <v>0.13</v>
      </c>
      <c r="AZ17" s="189">
        <v>5084.82</v>
      </c>
      <c r="BA17" s="110">
        <v>42780</v>
      </c>
      <c r="BB17" s="248">
        <v>0.13</v>
      </c>
      <c r="BC17" s="248">
        <v>5561.4</v>
      </c>
      <c r="BD17" s="20">
        <v>41854</v>
      </c>
      <c r="BE17" s="222">
        <v>0.13</v>
      </c>
      <c r="BF17" s="189">
        <v>5441.02</v>
      </c>
      <c r="BG17" s="110">
        <v>43109</v>
      </c>
      <c r="BH17" s="248">
        <v>0.13</v>
      </c>
      <c r="BI17" s="248">
        <v>5604.17</v>
      </c>
      <c r="BJ17" s="20">
        <v>41157</v>
      </c>
      <c r="BK17" s="222">
        <v>0.13</v>
      </c>
      <c r="BL17" s="189">
        <v>5350.41</v>
      </c>
      <c r="BM17" s="110">
        <v>42726</v>
      </c>
      <c r="BN17" s="248">
        <v>0.13</v>
      </c>
      <c r="BO17" s="248">
        <v>5554.38</v>
      </c>
      <c r="BP17" s="20">
        <f>B17+E17+H17+K17+N17+Q17+T17+W17+Z17+AC17+AF17+AI17+AL17+AO17+AR17</f>
        <v>527003</v>
      </c>
      <c r="BQ17" s="189">
        <f>D17+G17+J17+M17+P17+S17+V17+Y17+AB17+AE17+AH17+AK17+AN17+AQ17+AW17+AZ17+BC17+BF17+BI17+BL17+BO17+AT17</f>
        <v>1477332.68</v>
      </c>
    </row>
    <row r="18" spans="1:69" x14ac:dyDescent="0.25">
      <c r="A18" s="106" t="s">
        <v>13</v>
      </c>
      <c r="B18" s="7">
        <v>42436</v>
      </c>
      <c r="C18" s="198">
        <v>8.43</v>
      </c>
      <c r="D18" s="199">
        <v>357735.48</v>
      </c>
      <c r="E18" s="107">
        <v>39129</v>
      </c>
      <c r="F18" s="246">
        <v>8.43</v>
      </c>
      <c r="G18" s="247">
        <v>329857.46999999997</v>
      </c>
      <c r="H18" s="137">
        <v>42791</v>
      </c>
      <c r="I18" s="198">
        <v>8.43</v>
      </c>
      <c r="J18" s="198">
        <v>360728.13</v>
      </c>
      <c r="K18" s="107">
        <v>41854</v>
      </c>
      <c r="L18" s="246">
        <v>8.43</v>
      </c>
      <c r="M18" s="247">
        <v>352829.22</v>
      </c>
      <c r="N18" s="129">
        <v>43193</v>
      </c>
      <c r="O18" s="198">
        <v>8.43</v>
      </c>
      <c r="P18" s="198">
        <v>364116.99</v>
      </c>
      <c r="Q18" s="107">
        <v>41217</v>
      </c>
      <c r="R18" s="246">
        <v>8.43</v>
      </c>
      <c r="S18" s="298">
        <v>347459.31</v>
      </c>
      <c r="T18" s="137">
        <v>42800</v>
      </c>
      <c r="U18" s="198">
        <v>8.43</v>
      </c>
      <c r="V18" s="189">
        <v>360804</v>
      </c>
      <c r="W18" s="107">
        <v>42456</v>
      </c>
      <c r="X18" s="246">
        <v>8.74</v>
      </c>
      <c r="Y18" s="247">
        <v>371065.44</v>
      </c>
      <c r="Z18" s="20">
        <v>42568</v>
      </c>
      <c r="AA18" s="198">
        <v>8.74</v>
      </c>
      <c r="AB18" s="189">
        <v>372044.32</v>
      </c>
      <c r="AC18" s="107">
        <v>44085</v>
      </c>
      <c r="AD18" s="246">
        <v>8.74</v>
      </c>
      <c r="AE18" s="247">
        <v>385302.9</v>
      </c>
      <c r="AF18" s="20">
        <v>43473</v>
      </c>
      <c r="AG18" s="198">
        <v>8.74</v>
      </c>
      <c r="AH18" s="189">
        <v>379954</v>
      </c>
      <c r="AI18" s="107">
        <v>14844</v>
      </c>
      <c r="AJ18" s="246">
        <v>8.74</v>
      </c>
      <c r="AK18" s="247">
        <v>129736.56</v>
      </c>
      <c r="AL18" s="20">
        <v>10494</v>
      </c>
      <c r="AM18" s="198">
        <v>8.74</v>
      </c>
      <c r="AN18" s="189">
        <v>91717.56</v>
      </c>
      <c r="AO18" s="107">
        <v>16008</v>
      </c>
      <c r="AP18" s="246">
        <v>8.74</v>
      </c>
      <c r="AQ18" s="247">
        <f t="shared" ref="AQ18:AQ21" si="3">AO18*AP18</f>
        <v>139909.92000000001</v>
      </c>
      <c r="AR18" s="20">
        <v>204009</v>
      </c>
      <c r="AS18" s="198">
        <v>8.74</v>
      </c>
      <c r="AT18" s="189">
        <f t="shared" ref="AT18:AT21" si="4">AR18*AS18</f>
        <v>1783038.6600000001</v>
      </c>
      <c r="AU18" s="107">
        <v>15159</v>
      </c>
      <c r="AV18" s="248">
        <v>0.4</v>
      </c>
      <c r="AW18" s="247">
        <v>6063.6</v>
      </c>
      <c r="AX18" s="20">
        <v>39129</v>
      </c>
      <c r="AY18" s="222">
        <v>0.4</v>
      </c>
      <c r="AZ18" s="189">
        <v>15651.6</v>
      </c>
      <c r="BA18" s="110">
        <v>42791</v>
      </c>
      <c r="BB18" s="248">
        <v>0.4</v>
      </c>
      <c r="BC18" s="248">
        <v>17116.400000000001</v>
      </c>
      <c r="BD18" s="20">
        <v>41854</v>
      </c>
      <c r="BE18" s="222">
        <v>0.4</v>
      </c>
      <c r="BF18" s="189">
        <v>16741.599999999999</v>
      </c>
      <c r="BG18" s="110">
        <v>43193</v>
      </c>
      <c r="BH18" s="248">
        <v>0.4</v>
      </c>
      <c r="BI18" s="248">
        <v>17277.2</v>
      </c>
      <c r="BJ18" s="20">
        <v>41217</v>
      </c>
      <c r="BK18" s="222">
        <v>0.4</v>
      </c>
      <c r="BL18" s="189">
        <v>16486.8</v>
      </c>
      <c r="BM18" s="110">
        <v>42800</v>
      </c>
      <c r="BN18" s="248">
        <v>0.4</v>
      </c>
      <c r="BO18" s="248">
        <v>17120</v>
      </c>
      <c r="BP18" s="20">
        <f t="shared" ref="BP18:BP21" si="5">B18+E18+H18+K18+N18+Q18+T18+W18+Z18+AC18+AF18+AI18+AL18+AO18+AR18</f>
        <v>711357</v>
      </c>
      <c r="BQ18" s="189">
        <f t="shared" ref="BQ18:BQ21" si="6">D18+G18+J18+M18+P18+S18+V18+Y18+AB18+AE18+AH18+AK18+AN18+AQ18+AW18+AZ18+BC18+BF18+BI18+BL18+BO18+AT18</f>
        <v>6232757.1599999983</v>
      </c>
    </row>
    <row r="19" spans="1:69" x14ac:dyDescent="0.25">
      <c r="A19" s="106" t="s">
        <v>14</v>
      </c>
      <c r="B19" s="7">
        <v>41469</v>
      </c>
      <c r="C19" s="198">
        <v>7.87</v>
      </c>
      <c r="D19" s="199">
        <v>326361.03000000003</v>
      </c>
      <c r="E19" s="107">
        <v>38312</v>
      </c>
      <c r="F19" s="246">
        <v>7.87</v>
      </c>
      <c r="G19" s="247">
        <v>301515.44</v>
      </c>
      <c r="H19" s="137">
        <v>41908</v>
      </c>
      <c r="I19" s="198">
        <v>7.87</v>
      </c>
      <c r="J19" s="198">
        <v>329815.96000000002</v>
      </c>
      <c r="K19" s="107">
        <v>40937</v>
      </c>
      <c r="L19" s="246">
        <v>7.87</v>
      </c>
      <c r="M19" s="247">
        <v>322174.19</v>
      </c>
      <c r="N19" s="129">
        <v>42184</v>
      </c>
      <c r="O19" s="198">
        <v>7.87</v>
      </c>
      <c r="P19" s="198">
        <v>331988.08</v>
      </c>
      <c r="Q19" s="138">
        <v>40307</v>
      </c>
      <c r="R19" s="246">
        <v>7.87</v>
      </c>
      <c r="S19" s="247">
        <v>317216.09000000003</v>
      </c>
      <c r="T19" s="137">
        <v>41649</v>
      </c>
      <c r="U19" s="198">
        <v>7.87</v>
      </c>
      <c r="V19" s="189">
        <v>327777.63</v>
      </c>
      <c r="W19" s="107">
        <v>41326</v>
      </c>
      <c r="X19" s="246">
        <v>8.3800000000000008</v>
      </c>
      <c r="Y19" s="247">
        <v>346311.88</v>
      </c>
      <c r="Z19" s="20">
        <v>41407</v>
      </c>
      <c r="AA19" s="198">
        <v>8.3800000000000008</v>
      </c>
      <c r="AB19" s="189">
        <v>346990.66</v>
      </c>
      <c r="AC19" s="107">
        <v>42999</v>
      </c>
      <c r="AD19" s="246">
        <v>8.3800000000000008</v>
      </c>
      <c r="AE19" s="247">
        <v>360331.62</v>
      </c>
      <c r="AF19" s="129">
        <v>42612</v>
      </c>
      <c r="AG19" s="198">
        <v>8.3800000000000008</v>
      </c>
      <c r="AH19" s="189">
        <v>357088.56</v>
      </c>
      <c r="AI19" s="107">
        <v>14423</v>
      </c>
      <c r="AJ19" s="246">
        <v>8.3800000000000008</v>
      </c>
      <c r="AK19" s="247">
        <v>120864.74</v>
      </c>
      <c r="AL19" s="20">
        <v>10205</v>
      </c>
      <c r="AM19" s="198">
        <v>8.3800000000000008</v>
      </c>
      <c r="AN19" s="189">
        <v>85517.9</v>
      </c>
      <c r="AO19" s="107">
        <v>15803</v>
      </c>
      <c r="AP19" s="246">
        <v>8.3800000000000008</v>
      </c>
      <c r="AQ19" s="247">
        <f t="shared" si="3"/>
        <v>132429.14000000001</v>
      </c>
      <c r="AR19" s="20">
        <v>20128</v>
      </c>
      <c r="AS19" s="198">
        <v>8.3800000000000008</v>
      </c>
      <c r="AT19" s="189">
        <f t="shared" si="4"/>
        <v>168672.64000000001</v>
      </c>
      <c r="AU19" s="107">
        <v>14694</v>
      </c>
      <c r="AV19" s="248">
        <v>0.39</v>
      </c>
      <c r="AW19" s="247">
        <v>5730.66</v>
      </c>
      <c r="AX19" s="20">
        <v>38312</v>
      </c>
      <c r="AY19" s="222">
        <v>0.39</v>
      </c>
      <c r="AZ19" s="189">
        <v>14941.68</v>
      </c>
      <c r="BA19" s="110">
        <v>41908</v>
      </c>
      <c r="BB19" s="248">
        <v>0.39</v>
      </c>
      <c r="BC19" s="248">
        <v>16344.12</v>
      </c>
      <c r="BD19" s="20">
        <v>40937</v>
      </c>
      <c r="BE19" s="222">
        <v>0.39</v>
      </c>
      <c r="BF19" s="189">
        <v>15965.43</v>
      </c>
      <c r="BG19" s="110">
        <v>42184</v>
      </c>
      <c r="BH19" s="248">
        <v>0.39</v>
      </c>
      <c r="BI19" s="248">
        <v>16451.759999999998</v>
      </c>
      <c r="BJ19" s="20">
        <v>40307</v>
      </c>
      <c r="BK19" s="222">
        <v>0.39</v>
      </c>
      <c r="BL19" s="189">
        <v>15719.73</v>
      </c>
      <c r="BM19" s="110">
        <v>41649</v>
      </c>
      <c r="BN19" s="248">
        <v>0.39</v>
      </c>
      <c r="BO19" s="248">
        <v>16243.11</v>
      </c>
      <c r="BP19" s="20">
        <f t="shared" si="5"/>
        <v>515669</v>
      </c>
      <c r="BQ19" s="189">
        <f t="shared" si="6"/>
        <v>4276452.0500000007</v>
      </c>
    </row>
    <row r="20" spans="1:69" x14ac:dyDescent="0.25">
      <c r="A20" s="106" t="s">
        <v>15</v>
      </c>
      <c r="B20" s="7">
        <v>41581</v>
      </c>
      <c r="C20" s="198">
        <v>2.3199999999999998</v>
      </c>
      <c r="D20" s="199">
        <v>96467.92</v>
      </c>
      <c r="E20" s="107">
        <v>38313</v>
      </c>
      <c r="F20" s="246">
        <v>2.3199999999999998</v>
      </c>
      <c r="G20" s="247">
        <v>88886.16</v>
      </c>
      <c r="H20" s="137">
        <v>42103</v>
      </c>
      <c r="I20" s="198">
        <v>2.3199999999999998</v>
      </c>
      <c r="J20" s="198">
        <v>97678.96</v>
      </c>
      <c r="K20" s="107">
        <v>41137</v>
      </c>
      <c r="L20" s="246">
        <v>2.3199999999999998</v>
      </c>
      <c r="M20" s="247">
        <v>95437.84</v>
      </c>
      <c r="N20" s="129">
        <v>42404</v>
      </c>
      <c r="O20" s="198">
        <v>2.3199999999999998</v>
      </c>
      <c r="P20" s="198">
        <v>98377.279999999999</v>
      </c>
      <c r="Q20" s="107">
        <v>40307</v>
      </c>
      <c r="R20" s="246">
        <v>2.3199999999999998</v>
      </c>
      <c r="S20" s="247">
        <v>93693.2</v>
      </c>
      <c r="T20" s="137">
        <v>41648</v>
      </c>
      <c r="U20" s="198">
        <v>2.3199999999999998</v>
      </c>
      <c r="V20" s="189">
        <v>96623.360000000001</v>
      </c>
      <c r="W20" s="107">
        <v>41329</v>
      </c>
      <c r="X20" s="246">
        <v>2.5299999999999998</v>
      </c>
      <c r="Y20" s="247">
        <v>104562.37</v>
      </c>
      <c r="Z20" s="20">
        <v>41409</v>
      </c>
      <c r="AA20" s="198">
        <v>2.5299999999999998</v>
      </c>
      <c r="AB20" s="189">
        <v>104764.77</v>
      </c>
      <c r="AC20" s="107">
        <v>42999</v>
      </c>
      <c r="AD20" s="246">
        <v>2.5299999999999998</v>
      </c>
      <c r="AE20" s="247">
        <v>108787.47</v>
      </c>
      <c r="AF20" s="129">
        <v>42602</v>
      </c>
      <c r="AG20" s="198">
        <v>2.5299999999999998</v>
      </c>
      <c r="AH20" s="189">
        <v>107783.06</v>
      </c>
      <c r="AI20" s="107">
        <v>14423</v>
      </c>
      <c r="AJ20" s="246">
        <v>2.5299999999999998</v>
      </c>
      <c r="AK20" s="247">
        <v>36490.19</v>
      </c>
      <c r="AL20" s="20">
        <v>10209</v>
      </c>
      <c r="AM20" s="198">
        <v>2.5299999999999998</v>
      </c>
      <c r="AN20" s="189">
        <v>25828.77</v>
      </c>
      <c r="AO20" s="107">
        <v>15803</v>
      </c>
      <c r="AP20" s="246">
        <v>2.5299999999999998</v>
      </c>
      <c r="AQ20" s="247">
        <f t="shared" si="3"/>
        <v>39981.589999999997</v>
      </c>
      <c r="AR20" s="20">
        <v>20128</v>
      </c>
      <c r="AS20" s="198">
        <v>2.5299999999999998</v>
      </c>
      <c r="AT20" s="189">
        <f t="shared" si="4"/>
        <v>50923.839999999997</v>
      </c>
      <c r="AU20" s="107">
        <v>14815</v>
      </c>
      <c r="AV20" s="248">
        <v>0.12</v>
      </c>
      <c r="AW20" s="247">
        <v>1777.8</v>
      </c>
      <c r="AX20" s="20">
        <v>38313</v>
      </c>
      <c r="AY20" s="222">
        <v>0.12</v>
      </c>
      <c r="AZ20" s="189">
        <v>4597.5600000000004</v>
      </c>
      <c r="BA20" s="110">
        <v>42103</v>
      </c>
      <c r="BB20" s="248">
        <v>0.12</v>
      </c>
      <c r="BC20" s="248">
        <v>5052.3599999999997</v>
      </c>
      <c r="BD20" s="20">
        <v>41137</v>
      </c>
      <c r="BE20" s="222">
        <v>0.12</v>
      </c>
      <c r="BF20" s="189">
        <v>4936.4399999999996</v>
      </c>
      <c r="BG20" s="110">
        <v>42404</v>
      </c>
      <c r="BH20" s="248">
        <v>0.12</v>
      </c>
      <c r="BI20" s="248">
        <v>5088.4799999999996</v>
      </c>
      <c r="BJ20" s="20">
        <v>40385</v>
      </c>
      <c r="BK20" s="222">
        <v>0.12</v>
      </c>
      <c r="BL20" s="189">
        <v>4846.2</v>
      </c>
      <c r="BM20" s="110">
        <v>41648</v>
      </c>
      <c r="BN20" s="248">
        <v>0.12</v>
      </c>
      <c r="BO20" s="248">
        <v>4997.76</v>
      </c>
      <c r="BP20" s="20">
        <f t="shared" si="5"/>
        <v>516395</v>
      </c>
      <c r="BQ20" s="189">
        <f t="shared" si="6"/>
        <v>1277583.3800000001</v>
      </c>
    </row>
    <row r="21" spans="1:69" x14ac:dyDescent="0.25">
      <c r="A21" s="106" t="s">
        <v>30</v>
      </c>
      <c r="B21" s="7"/>
      <c r="C21" s="199"/>
      <c r="D21" s="199"/>
      <c r="E21" s="107"/>
      <c r="F21" s="246"/>
      <c r="G21" s="247"/>
      <c r="H21" s="137"/>
      <c r="I21" s="198"/>
      <c r="J21" s="198"/>
      <c r="K21" s="107"/>
      <c r="L21" s="246"/>
      <c r="M21" s="247"/>
      <c r="N21" s="129"/>
      <c r="O21" s="198"/>
      <c r="P21" s="198"/>
      <c r="Q21" s="107"/>
      <c r="R21" s="246"/>
      <c r="S21" s="247"/>
      <c r="T21" s="137"/>
      <c r="U21" s="198"/>
      <c r="V21" s="189"/>
      <c r="W21" s="107"/>
      <c r="X21" s="246"/>
      <c r="Y21" s="247"/>
      <c r="Z21" s="20"/>
      <c r="AA21" s="198"/>
      <c r="AB21" s="189"/>
      <c r="AC21" s="107"/>
      <c r="AD21" s="246"/>
      <c r="AE21" s="247"/>
      <c r="AF21" s="129"/>
      <c r="AG21" s="198"/>
      <c r="AH21" s="189"/>
      <c r="AI21" s="107">
        <v>0</v>
      </c>
      <c r="AJ21" s="246">
        <v>0</v>
      </c>
      <c r="AK21" s="247">
        <v>0</v>
      </c>
      <c r="AL21" s="20">
        <v>0</v>
      </c>
      <c r="AM21" s="198">
        <v>0</v>
      </c>
      <c r="AN21" s="189">
        <v>0</v>
      </c>
      <c r="AO21" s="107">
        <v>0</v>
      </c>
      <c r="AP21" s="246">
        <v>0</v>
      </c>
      <c r="AQ21" s="247">
        <f t="shared" si="3"/>
        <v>0</v>
      </c>
      <c r="AR21" s="20">
        <v>0</v>
      </c>
      <c r="AS21" s="198">
        <v>0</v>
      </c>
      <c r="AT21" s="189">
        <f t="shared" si="4"/>
        <v>0</v>
      </c>
      <c r="AU21" s="107"/>
      <c r="AV21" s="248"/>
      <c r="AW21" s="247"/>
      <c r="AX21" s="20"/>
      <c r="AY21" s="222"/>
      <c r="AZ21" s="189"/>
      <c r="BA21" s="110"/>
      <c r="BB21" s="248"/>
      <c r="BC21" s="248"/>
      <c r="BD21" s="20"/>
      <c r="BE21" s="222"/>
      <c r="BF21" s="189"/>
      <c r="BG21" s="110"/>
      <c r="BH21" s="248"/>
      <c r="BI21" s="248"/>
      <c r="BJ21" s="20"/>
      <c r="BK21" s="222"/>
      <c r="BL21" s="189"/>
      <c r="BM21" s="110"/>
      <c r="BN21" s="248"/>
      <c r="BO21" s="248"/>
      <c r="BP21" s="20">
        <f t="shared" si="5"/>
        <v>0</v>
      </c>
      <c r="BQ21" s="189">
        <f t="shared" si="6"/>
        <v>0</v>
      </c>
    </row>
    <row r="22" spans="1:69" x14ac:dyDescent="0.25">
      <c r="A22" s="106" t="s">
        <v>11</v>
      </c>
      <c r="B22" s="3">
        <f t="shared" ref="B22:C22" si="7">SUM(B17:B20)</f>
        <v>167923</v>
      </c>
      <c r="C22" s="212">
        <f t="shared" si="7"/>
        <v>21.3</v>
      </c>
      <c r="D22" s="200">
        <f>SUM(D17:D20)</f>
        <v>894295.59000000008</v>
      </c>
      <c r="E22" s="107">
        <f>SUM(E17:E20)</f>
        <v>154868</v>
      </c>
      <c r="F22" s="247">
        <f t="shared" ref="F22" si="8">SUM(F17:F20)</f>
        <v>21.3</v>
      </c>
      <c r="G22" s="247">
        <f>SUM(G17:G20)</f>
        <v>825084.59</v>
      </c>
      <c r="H22" s="20">
        <f>SUM(H17:H20)</f>
        <v>169582</v>
      </c>
      <c r="I22" s="189">
        <f t="shared" ref="I22" si="9">SUM(I17:I20)</f>
        <v>21.3</v>
      </c>
      <c r="J22" s="189">
        <f>SUM(J17:J20)</f>
        <v>902873.45</v>
      </c>
      <c r="K22" s="107">
        <f>SUM(K17:K20)</f>
        <v>165782</v>
      </c>
      <c r="L22" s="247">
        <f t="shared" ref="L22" si="10">SUM(L17:L20)</f>
        <v>21.3</v>
      </c>
      <c r="M22" s="247">
        <f>SUM(M17:M20)</f>
        <v>882609.96999999986</v>
      </c>
      <c r="N22" s="20">
        <f>SUM(N17:N20)</f>
        <v>170890</v>
      </c>
      <c r="O22" s="189">
        <f t="shared" ref="O22" si="11">SUM(O17:O20)</f>
        <v>21.3</v>
      </c>
      <c r="P22" s="189">
        <f t="shared" ref="P22:V22" si="12">SUM(P17:P20)</f>
        <v>910014.47</v>
      </c>
      <c r="Q22" s="107">
        <f t="shared" si="12"/>
        <v>162988</v>
      </c>
      <c r="R22" s="247">
        <f t="shared" si="12"/>
        <v>21.3</v>
      </c>
      <c r="S22" s="247">
        <f t="shared" si="12"/>
        <v>868669.36</v>
      </c>
      <c r="T22" s="20">
        <f t="shared" si="12"/>
        <v>168823</v>
      </c>
      <c r="U22" s="189">
        <f t="shared" si="12"/>
        <v>21.3</v>
      </c>
      <c r="V22" s="189">
        <f t="shared" si="12"/>
        <v>899710.67</v>
      </c>
      <c r="W22" s="107">
        <f>SUM(W17:W21)</f>
        <v>167454</v>
      </c>
      <c r="X22" s="247">
        <f t="shared" ref="X22" si="13">SUM(X17:X20)</f>
        <v>22.46</v>
      </c>
      <c r="Y22" s="247">
        <f>SUM(Y17:Y21)</f>
        <v>940923.52</v>
      </c>
      <c r="Z22" s="20">
        <f>SUM(Z17:Z21)</f>
        <v>167863</v>
      </c>
      <c r="AA22" s="189">
        <f>SUM(AA17:AA20)</f>
        <v>22.46</v>
      </c>
      <c r="AB22" s="189">
        <f>SUM(AB17:AB21)</f>
        <v>943165.74</v>
      </c>
      <c r="AC22" s="107">
        <f>SUM(AC17:AC20)</f>
        <v>174066</v>
      </c>
      <c r="AD22" s="247">
        <f t="shared" ref="AD22" si="14">SUM(AD17:AD20)</f>
        <v>22.46</v>
      </c>
      <c r="AE22" s="247">
        <f>SUM(AE17:AE21)</f>
        <v>978014.22</v>
      </c>
      <c r="AF22" s="20">
        <f>SUM(AF17:AF21)</f>
        <v>172033</v>
      </c>
      <c r="AG22" s="189">
        <f t="shared" ref="AG22" si="15">SUM(AG17:AG20)</f>
        <v>22.46</v>
      </c>
      <c r="AH22" s="189">
        <f t="shared" ref="AH22:AN22" si="16">SUM(AH17:AH21)</f>
        <v>966627.88000000012</v>
      </c>
      <c r="AI22" s="107">
        <f t="shared" si="16"/>
        <v>58540</v>
      </c>
      <c r="AJ22" s="247">
        <f t="shared" si="16"/>
        <v>22.46</v>
      </c>
      <c r="AK22" s="247">
        <f t="shared" si="16"/>
        <v>328819.99</v>
      </c>
      <c r="AL22" s="20">
        <f t="shared" si="16"/>
        <v>41368</v>
      </c>
      <c r="AM22" s="189">
        <f t="shared" si="16"/>
        <v>22.46</v>
      </c>
      <c r="AN22" s="189">
        <f t="shared" si="16"/>
        <v>232456.83</v>
      </c>
      <c r="AO22" s="107"/>
      <c r="AP22" s="247">
        <f>SUM(AP17:AP21)</f>
        <v>22.46</v>
      </c>
      <c r="AQ22" s="247">
        <f>SUM(AQ17:AQ21)</f>
        <v>357238.5</v>
      </c>
      <c r="AR22" s="20"/>
      <c r="AS22" s="189">
        <f t="shared" ref="AS22" si="17">SUM(AS17:AS21)</f>
        <v>22.46</v>
      </c>
      <c r="AT22" s="189">
        <f>SUM(AT17:AT21)</f>
        <v>2059902.9400000002</v>
      </c>
      <c r="AU22" s="107">
        <f t="shared" ref="AU22" si="18">SUM(AU17:AU20)</f>
        <v>59830</v>
      </c>
      <c r="AV22" s="247">
        <f>SUM(AV17:AV21)</f>
        <v>1.04</v>
      </c>
      <c r="AW22" s="247">
        <f t="shared" ref="AW22:AX22" si="19">SUM(AW17:AW20)</f>
        <v>15543.119999999999</v>
      </c>
      <c r="AX22" s="20">
        <f t="shared" si="19"/>
        <v>154868</v>
      </c>
      <c r="AY22" s="189">
        <f>SUM(AY17:AY21)</f>
        <v>1.04</v>
      </c>
      <c r="AZ22" s="189">
        <f t="shared" ref="AZ22:BA22" si="20">SUM(AZ17:AZ20)</f>
        <v>40275.659999999996</v>
      </c>
      <c r="BA22" s="110">
        <f t="shared" si="20"/>
        <v>169582</v>
      </c>
      <c r="BB22" s="248">
        <f>SUM(BB17:BB21)</f>
        <v>1.04</v>
      </c>
      <c r="BC22" s="248">
        <f t="shared" ref="BC22:BO22" si="21">SUM(BC17:BC20)</f>
        <v>44074.280000000006</v>
      </c>
      <c r="BD22" s="20">
        <f t="shared" si="21"/>
        <v>165782</v>
      </c>
      <c r="BE22" s="189">
        <f t="shared" si="21"/>
        <v>1.04</v>
      </c>
      <c r="BF22" s="189">
        <f t="shared" si="21"/>
        <v>43084.490000000005</v>
      </c>
      <c r="BG22" s="110">
        <f t="shared" si="21"/>
        <v>170890</v>
      </c>
      <c r="BH22" s="248">
        <f t="shared" si="21"/>
        <v>1.04</v>
      </c>
      <c r="BI22" s="248">
        <f t="shared" si="21"/>
        <v>44421.61</v>
      </c>
      <c r="BJ22" s="20">
        <f t="shared" si="21"/>
        <v>163066</v>
      </c>
      <c r="BK22" s="189">
        <f t="shared" si="21"/>
        <v>1.04</v>
      </c>
      <c r="BL22" s="189">
        <f t="shared" si="21"/>
        <v>42403.14</v>
      </c>
      <c r="BM22" s="110">
        <f t="shared" si="21"/>
        <v>168823</v>
      </c>
      <c r="BN22" s="248">
        <f t="shared" si="21"/>
        <v>1.04</v>
      </c>
      <c r="BO22" s="248">
        <f t="shared" si="21"/>
        <v>43915.250000000007</v>
      </c>
      <c r="BP22" s="20">
        <f>SUM(BP17:BP21)</f>
        <v>2270424</v>
      </c>
      <c r="BQ22" s="189">
        <f>SUM(BQ17:BQ21)</f>
        <v>13264125.27</v>
      </c>
    </row>
    <row r="23" spans="1:69" s="191" customFormat="1" x14ac:dyDescent="0.25">
      <c r="A23" s="251" t="s">
        <v>35</v>
      </c>
      <c r="B23" s="364"/>
      <c r="C23" s="365"/>
      <c r="D23" s="366"/>
      <c r="E23" s="479"/>
      <c r="F23" s="480"/>
      <c r="G23" s="481"/>
      <c r="H23" s="364"/>
      <c r="I23" s="365"/>
      <c r="J23" s="366"/>
      <c r="K23" s="479"/>
      <c r="L23" s="480"/>
      <c r="M23" s="481"/>
      <c r="N23" s="364"/>
      <c r="O23" s="365"/>
      <c r="P23" s="366"/>
      <c r="Q23" s="479"/>
      <c r="R23" s="480"/>
      <c r="S23" s="481"/>
      <c r="T23" s="364"/>
      <c r="U23" s="365"/>
      <c r="V23" s="366"/>
      <c r="W23" s="479"/>
      <c r="X23" s="480"/>
      <c r="Y23" s="481"/>
      <c r="Z23" s="364"/>
      <c r="AA23" s="365"/>
      <c r="AB23" s="366"/>
      <c r="AC23" s="479"/>
      <c r="AD23" s="480"/>
      <c r="AE23" s="481"/>
      <c r="AF23" s="364"/>
      <c r="AG23" s="365"/>
      <c r="AH23" s="366"/>
      <c r="AI23" s="479"/>
      <c r="AJ23" s="480"/>
      <c r="AK23" s="481"/>
      <c r="AL23" s="364"/>
      <c r="AM23" s="365"/>
      <c r="AN23" s="366"/>
      <c r="AO23" s="479"/>
      <c r="AP23" s="480"/>
      <c r="AQ23" s="481"/>
      <c r="AR23" s="364"/>
      <c r="AS23" s="365"/>
      <c r="AT23" s="366"/>
      <c r="AU23" s="479"/>
      <c r="AV23" s="480"/>
      <c r="AW23" s="481"/>
      <c r="AX23" s="353"/>
      <c r="AY23" s="354"/>
      <c r="AZ23" s="355"/>
      <c r="BA23" s="248"/>
      <c r="BB23" s="248"/>
      <c r="BC23" s="248"/>
      <c r="BD23" s="353"/>
      <c r="BE23" s="354"/>
      <c r="BF23" s="355"/>
      <c r="BG23" s="248"/>
      <c r="BH23" s="248"/>
      <c r="BI23" s="248"/>
      <c r="BJ23" s="353"/>
      <c r="BK23" s="354"/>
      <c r="BL23" s="355"/>
      <c r="BM23" s="248"/>
      <c r="BN23" s="248"/>
      <c r="BO23" s="248"/>
      <c r="BP23" s="353">
        <f>D23+G23+J23+M23+P23+S23+V23+Y23+AB23+AE23+AH23+AK23+AN23+AQ23+AW23+AZ23+BC23+BF23+BI23+BL23+BO23</f>
        <v>0</v>
      </c>
      <c r="BQ23" s="355"/>
    </row>
    <row r="24" spans="1:69" s="191" customFormat="1" x14ac:dyDescent="0.25">
      <c r="A24" s="251" t="s">
        <v>23</v>
      </c>
      <c r="B24" s="364">
        <f>D22-D23</f>
        <v>894295.59000000008</v>
      </c>
      <c r="C24" s="365"/>
      <c r="D24" s="366"/>
      <c r="E24" s="479">
        <f>G22-G23</f>
        <v>825084.59</v>
      </c>
      <c r="F24" s="480"/>
      <c r="G24" s="481"/>
      <c r="H24" s="353">
        <f>J22-J23</f>
        <v>902873.45</v>
      </c>
      <c r="I24" s="354"/>
      <c r="J24" s="355"/>
      <c r="K24" s="479">
        <f>M22-M23</f>
        <v>882609.96999999986</v>
      </c>
      <c r="L24" s="480"/>
      <c r="M24" s="481"/>
      <c r="N24" s="353">
        <f>P22-P23</f>
        <v>910014.47</v>
      </c>
      <c r="O24" s="354"/>
      <c r="P24" s="355"/>
      <c r="Q24" s="479">
        <f>S22-S23</f>
        <v>868669.36</v>
      </c>
      <c r="R24" s="480"/>
      <c r="S24" s="481"/>
      <c r="T24" s="353">
        <f>V22-V23</f>
        <v>899710.67</v>
      </c>
      <c r="U24" s="354"/>
      <c r="V24" s="355"/>
      <c r="W24" s="479">
        <f>Y22-Y23</f>
        <v>940923.52</v>
      </c>
      <c r="X24" s="480"/>
      <c r="Y24" s="481"/>
      <c r="Z24" s="353">
        <f>AB22-AB23</f>
        <v>943165.74</v>
      </c>
      <c r="AA24" s="354"/>
      <c r="AB24" s="355"/>
      <c r="AC24" s="479">
        <f>AE22-AE23</f>
        <v>978014.22</v>
      </c>
      <c r="AD24" s="480"/>
      <c r="AE24" s="481"/>
      <c r="AF24" s="353">
        <f>AH22-AH23</f>
        <v>966627.88000000012</v>
      </c>
      <c r="AG24" s="354"/>
      <c r="AH24" s="355"/>
      <c r="AI24" s="479">
        <f>AK22-AK23</f>
        <v>328819.99</v>
      </c>
      <c r="AJ24" s="480"/>
      <c r="AK24" s="481"/>
      <c r="AL24" s="353">
        <f>AN22-AN23</f>
        <v>232456.83</v>
      </c>
      <c r="AM24" s="354"/>
      <c r="AN24" s="355"/>
      <c r="AO24" s="479">
        <f>AQ22-AQ23</f>
        <v>357238.5</v>
      </c>
      <c r="AP24" s="480"/>
      <c r="AQ24" s="481"/>
      <c r="AR24" s="353">
        <f>AT22-AT23</f>
        <v>2059902.9400000002</v>
      </c>
      <c r="AS24" s="354"/>
      <c r="AT24" s="355"/>
      <c r="AU24" s="674">
        <f>AW22-AW23</f>
        <v>15543.119999999999</v>
      </c>
      <c r="AV24" s="675"/>
      <c r="AW24" s="676"/>
      <c r="AX24" s="657">
        <f>AZ22-AZ23</f>
        <v>40275.659999999996</v>
      </c>
      <c r="AY24" s="658"/>
      <c r="AZ24" s="659"/>
      <c r="BA24" s="671">
        <f>BC22-BC23</f>
        <v>44074.280000000006</v>
      </c>
      <c r="BB24" s="672"/>
      <c r="BC24" s="673"/>
      <c r="BD24" s="657">
        <f>BF22-BF23</f>
        <v>43084.490000000005</v>
      </c>
      <c r="BE24" s="658"/>
      <c r="BF24" s="659"/>
      <c r="BG24" s="248">
        <f>BI22-BI23</f>
        <v>44421.61</v>
      </c>
      <c r="BH24" s="248"/>
      <c r="BI24" s="248"/>
      <c r="BJ24" s="657">
        <f>BL22-BL23</f>
        <v>42403.14</v>
      </c>
      <c r="BK24" s="658"/>
      <c r="BL24" s="659"/>
      <c r="BM24" s="248">
        <f>BO22-BO23</f>
        <v>43915.250000000007</v>
      </c>
      <c r="BN24" s="248"/>
      <c r="BO24" s="248"/>
      <c r="BP24" s="353">
        <f>BQ22-BP23</f>
        <v>13264125.27</v>
      </c>
      <c r="BQ24" s="355"/>
    </row>
    <row r="25" spans="1:69" x14ac:dyDescent="0.25">
      <c r="AT25" s="235"/>
    </row>
    <row r="27" spans="1:69" ht="15.75" thickBot="1" x14ac:dyDescent="0.3"/>
    <row r="28" spans="1:69" ht="27" thickBot="1" x14ac:dyDescent="0.45">
      <c r="A28" s="386" t="s">
        <v>148</v>
      </c>
      <c r="B28" s="387"/>
      <c r="C28" s="387"/>
      <c r="D28" s="387"/>
      <c r="E28" s="387"/>
      <c r="F28" s="387"/>
      <c r="G28" s="387"/>
      <c r="H28" s="387"/>
      <c r="I28" s="387"/>
      <c r="J28" s="387"/>
      <c r="K28" s="387"/>
      <c r="L28" s="387"/>
      <c r="M28" s="388"/>
      <c r="N28" s="386" t="s">
        <v>102</v>
      </c>
      <c r="O28" s="387"/>
      <c r="P28" s="387"/>
      <c r="Q28" s="387"/>
      <c r="R28" s="387"/>
      <c r="S28" s="387"/>
      <c r="T28" s="387"/>
      <c r="U28" s="387"/>
      <c r="V28" s="387"/>
      <c r="W28" s="387"/>
      <c r="X28" s="387"/>
      <c r="Y28" s="387"/>
      <c r="Z28" s="387"/>
      <c r="AA28" s="387"/>
      <c r="AB28" s="388"/>
      <c r="AC28" s="386" t="s">
        <v>102</v>
      </c>
      <c r="AD28" s="387"/>
      <c r="AE28" s="387"/>
      <c r="AF28" s="387"/>
      <c r="AG28" s="387"/>
      <c r="AH28" s="387"/>
      <c r="AI28" s="387"/>
      <c r="AJ28" s="387"/>
      <c r="AK28" s="387"/>
      <c r="AL28" s="387"/>
      <c r="AM28" s="387"/>
      <c r="AN28" s="387"/>
      <c r="AO28" s="387"/>
      <c r="AP28" s="387"/>
      <c r="AQ28" s="388"/>
      <c r="AR28" s="386" t="s">
        <v>102</v>
      </c>
      <c r="AS28" s="387"/>
      <c r="AT28" s="387"/>
      <c r="AU28" s="387"/>
      <c r="AV28" s="387"/>
      <c r="AW28" s="387"/>
      <c r="AX28" s="387"/>
      <c r="AY28" s="387"/>
      <c r="AZ28" s="387"/>
      <c r="BA28" s="387"/>
      <c r="BB28" s="387"/>
      <c r="BC28" s="387"/>
      <c r="BD28" s="387"/>
      <c r="BE28" s="387"/>
      <c r="BF28" s="388"/>
      <c r="BG28" s="386" t="s">
        <v>102</v>
      </c>
      <c r="BH28" s="387"/>
      <c r="BI28" s="387"/>
      <c r="BJ28" s="387"/>
      <c r="BK28" s="387"/>
      <c r="BL28" s="387"/>
      <c r="BM28" s="387"/>
      <c r="BN28" s="388"/>
    </row>
    <row r="29" spans="1:69" ht="15.75" thickBot="1" x14ac:dyDescent="0.3">
      <c r="A29" s="180" t="s">
        <v>16</v>
      </c>
      <c r="B29" s="669" t="s">
        <v>83</v>
      </c>
      <c r="C29" s="669"/>
      <c r="D29" s="669"/>
      <c r="E29" s="666" t="s">
        <v>1</v>
      </c>
      <c r="F29" s="667"/>
      <c r="G29" s="668"/>
      <c r="H29" s="666" t="s">
        <v>2</v>
      </c>
      <c r="I29" s="667"/>
      <c r="J29" s="668"/>
      <c r="K29" s="666" t="s">
        <v>3</v>
      </c>
      <c r="L29" s="667"/>
      <c r="M29" s="668"/>
      <c r="N29" s="666" t="s">
        <v>4</v>
      </c>
      <c r="O29" s="667"/>
      <c r="P29" s="668"/>
      <c r="Q29" s="666" t="s">
        <v>5</v>
      </c>
      <c r="R29" s="667"/>
      <c r="S29" s="668"/>
      <c r="T29" s="666" t="s">
        <v>6</v>
      </c>
      <c r="U29" s="667"/>
      <c r="V29" s="668"/>
      <c r="W29" s="666" t="s">
        <v>7</v>
      </c>
      <c r="X29" s="667"/>
      <c r="Y29" s="668"/>
      <c r="Z29" s="666" t="s">
        <v>8</v>
      </c>
      <c r="AA29" s="667"/>
      <c r="AB29" s="668"/>
      <c r="AC29" s="666" t="s">
        <v>9</v>
      </c>
      <c r="AD29" s="667"/>
      <c r="AE29" s="668"/>
      <c r="AF29" s="666" t="s">
        <v>10</v>
      </c>
      <c r="AG29" s="667"/>
      <c r="AH29" s="668"/>
      <c r="AI29" s="666" t="s">
        <v>33</v>
      </c>
      <c r="AJ29" s="667"/>
      <c r="AK29" s="668"/>
      <c r="AL29" s="666" t="s">
        <v>33</v>
      </c>
      <c r="AM29" s="667"/>
      <c r="AN29" s="668"/>
      <c r="AO29" s="666" t="s">
        <v>33</v>
      </c>
      <c r="AP29" s="667"/>
      <c r="AQ29" s="668"/>
      <c r="AR29" s="666" t="s">
        <v>80</v>
      </c>
      <c r="AS29" s="667"/>
      <c r="AT29" s="668"/>
      <c r="AU29" s="666" t="s">
        <v>50</v>
      </c>
      <c r="AV29" s="667"/>
      <c r="AW29" s="668"/>
      <c r="AX29" s="666" t="s">
        <v>51</v>
      </c>
      <c r="AY29" s="667"/>
      <c r="AZ29" s="668"/>
      <c r="BA29" s="666" t="s">
        <v>52</v>
      </c>
      <c r="BB29" s="667"/>
      <c r="BC29" s="668"/>
      <c r="BD29" s="666" t="s">
        <v>53</v>
      </c>
      <c r="BE29" s="667"/>
      <c r="BF29" s="668"/>
      <c r="BG29" s="666" t="s">
        <v>81</v>
      </c>
      <c r="BH29" s="667"/>
      <c r="BI29" s="668"/>
      <c r="BJ29" s="652" t="s">
        <v>82</v>
      </c>
      <c r="BK29" s="653"/>
      <c r="BL29" s="654"/>
      <c r="BM29" s="655" t="s">
        <v>11</v>
      </c>
      <c r="BN29" s="655"/>
    </row>
    <row r="30" spans="1:69" x14ac:dyDescent="0.25">
      <c r="A30" s="24"/>
      <c r="B30" s="167" t="s">
        <v>17</v>
      </c>
      <c r="C30" s="245" t="s">
        <v>19</v>
      </c>
      <c r="D30" s="245" t="s">
        <v>20</v>
      </c>
      <c r="E30" s="167" t="s">
        <v>17</v>
      </c>
      <c r="F30" s="245" t="s">
        <v>19</v>
      </c>
      <c r="G30" s="245" t="s">
        <v>20</v>
      </c>
      <c r="H30" s="167" t="s">
        <v>17</v>
      </c>
      <c r="I30" s="245" t="s">
        <v>19</v>
      </c>
      <c r="J30" s="245" t="s">
        <v>20</v>
      </c>
      <c r="K30" s="167" t="s">
        <v>17</v>
      </c>
      <c r="L30" s="245" t="s">
        <v>19</v>
      </c>
      <c r="M30" s="245" t="s">
        <v>20</v>
      </c>
      <c r="N30" s="167" t="s">
        <v>17</v>
      </c>
      <c r="O30" s="245" t="s">
        <v>19</v>
      </c>
      <c r="P30" s="245" t="s">
        <v>20</v>
      </c>
      <c r="Q30" s="167" t="s">
        <v>17</v>
      </c>
      <c r="R30" s="245" t="s">
        <v>19</v>
      </c>
      <c r="S30" s="245" t="s">
        <v>20</v>
      </c>
      <c r="T30" s="167" t="s">
        <v>17</v>
      </c>
      <c r="U30" s="245" t="s">
        <v>19</v>
      </c>
      <c r="V30" s="245" t="s">
        <v>20</v>
      </c>
      <c r="W30" s="167" t="s">
        <v>17</v>
      </c>
      <c r="X30" s="245" t="s">
        <v>19</v>
      </c>
      <c r="Y30" s="245" t="s">
        <v>20</v>
      </c>
      <c r="Z30" s="167" t="s">
        <v>17</v>
      </c>
      <c r="AA30" s="245" t="s">
        <v>19</v>
      </c>
      <c r="AB30" s="245" t="s">
        <v>20</v>
      </c>
      <c r="AC30" s="167" t="s">
        <v>17</v>
      </c>
      <c r="AD30" s="245" t="s">
        <v>19</v>
      </c>
      <c r="AE30" s="245" t="s">
        <v>20</v>
      </c>
      <c r="AF30" s="167" t="s">
        <v>17</v>
      </c>
      <c r="AG30" s="245" t="s">
        <v>19</v>
      </c>
      <c r="AH30" s="245" t="s">
        <v>20</v>
      </c>
      <c r="AI30" s="167" t="s">
        <v>17</v>
      </c>
      <c r="AJ30" s="245" t="s">
        <v>19</v>
      </c>
      <c r="AK30" s="245" t="s">
        <v>20</v>
      </c>
      <c r="AL30" s="167" t="s">
        <v>17</v>
      </c>
      <c r="AM30" s="245" t="s">
        <v>19</v>
      </c>
      <c r="AN30" s="245" t="s">
        <v>20</v>
      </c>
      <c r="AO30" s="167" t="s">
        <v>17</v>
      </c>
      <c r="AP30" s="245" t="s">
        <v>19</v>
      </c>
      <c r="AQ30" s="245" t="s">
        <v>20</v>
      </c>
      <c r="AR30" s="167" t="s">
        <v>17</v>
      </c>
      <c r="AS30" s="245" t="s">
        <v>19</v>
      </c>
      <c r="AT30" s="245" t="s">
        <v>20</v>
      </c>
      <c r="AU30" s="167" t="s">
        <v>17</v>
      </c>
      <c r="AV30" s="245" t="s">
        <v>19</v>
      </c>
      <c r="AW30" s="245" t="s">
        <v>20</v>
      </c>
      <c r="AX30" s="167" t="s">
        <v>17</v>
      </c>
      <c r="AY30" s="245" t="s">
        <v>19</v>
      </c>
      <c r="AZ30" s="245" t="s">
        <v>20</v>
      </c>
      <c r="BA30" s="167" t="s">
        <v>17</v>
      </c>
      <c r="BB30" s="245" t="s">
        <v>19</v>
      </c>
      <c r="BC30" s="245" t="s">
        <v>20</v>
      </c>
      <c r="BD30" s="167" t="s">
        <v>17</v>
      </c>
      <c r="BE30" s="245" t="s">
        <v>19</v>
      </c>
      <c r="BF30" s="245" t="s">
        <v>20</v>
      </c>
      <c r="BG30" s="167" t="s">
        <v>17</v>
      </c>
      <c r="BH30" s="245" t="s">
        <v>19</v>
      </c>
      <c r="BI30" s="245" t="s">
        <v>20</v>
      </c>
      <c r="BJ30" s="167" t="s">
        <v>17</v>
      </c>
      <c r="BK30" s="245" t="s">
        <v>19</v>
      </c>
      <c r="BL30" s="245" t="s">
        <v>20</v>
      </c>
      <c r="BM30" s="167" t="s">
        <v>17</v>
      </c>
      <c r="BN30" s="300" t="s">
        <v>18</v>
      </c>
    </row>
    <row r="31" spans="1:69" x14ac:dyDescent="0.25">
      <c r="A31" s="114" t="s">
        <v>12</v>
      </c>
      <c r="B31" s="5">
        <v>46346</v>
      </c>
      <c r="C31" s="198">
        <v>2.81</v>
      </c>
      <c r="D31" s="199">
        <f>B31*C31</f>
        <v>130232.26000000001</v>
      </c>
      <c r="E31" s="13">
        <v>42565</v>
      </c>
      <c r="F31" s="192">
        <v>2.81</v>
      </c>
      <c r="G31" s="193">
        <f>E31*F31</f>
        <v>119607.65000000001</v>
      </c>
      <c r="H31" s="128">
        <v>48254</v>
      </c>
      <c r="I31" s="198">
        <v>2.81</v>
      </c>
      <c r="J31" s="198">
        <f>H31*I31</f>
        <v>135593.74</v>
      </c>
      <c r="K31" s="13">
        <v>48327</v>
      </c>
      <c r="L31" s="192">
        <v>2.93</v>
      </c>
      <c r="M31" s="193">
        <f>K31*L31</f>
        <v>141598.11000000002</v>
      </c>
      <c r="N31" s="20"/>
      <c r="O31" s="198">
        <v>2.93</v>
      </c>
      <c r="P31" s="198"/>
      <c r="Q31" s="13"/>
      <c r="R31" s="192">
        <v>2.93</v>
      </c>
      <c r="S31" s="193"/>
      <c r="T31" s="137"/>
      <c r="U31" s="198">
        <v>2.93</v>
      </c>
      <c r="V31" s="189"/>
      <c r="W31" s="13"/>
      <c r="X31" s="192">
        <v>2.93</v>
      </c>
      <c r="Y31" s="193"/>
      <c r="Z31" s="20"/>
      <c r="AA31" s="198">
        <v>2.93</v>
      </c>
      <c r="AB31" s="189"/>
      <c r="AC31" s="13"/>
      <c r="AD31" s="192">
        <v>2.93</v>
      </c>
      <c r="AE31" s="193"/>
      <c r="AF31" s="20"/>
      <c r="AG31" s="198">
        <v>2.93</v>
      </c>
      <c r="AH31" s="222"/>
      <c r="AI31" s="13"/>
      <c r="AJ31" s="192">
        <v>2.93</v>
      </c>
      <c r="AK31" s="193"/>
      <c r="AL31" s="20"/>
      <c r="AM31" s="198">
        <v>2.93</v>
      </c>
      <c r="AN31" s="189"/>
      <c r="AO31" s="13"/>
      <c r="AP31" s="192">
        <v>2.93</v>
      </c>
      <c r="AQ31" s="193"/>
      <c r="AR31" s="20"/>
      <c r="AS31" s="222"/>
      <c r="AT31" s="189"/>
      <c r="AU31" s="13"/>
      <c r="AV31" s="197"/>
      <c r="AW31" s="193"/>
      <c r="AX31" s="20"/>
      <c r="AY31" s="222"/>
      <c r="AZ31" s="189"/>
      <c r="BA31" s="13"/>
      <c r="BB31" s="197"/>
      <c r="BC31" s="193"/>
      <c r="BD31" s="20"/>
      <c r="BE31" s="222"/>
      <c r="BF31" s="189"/>
      <c r="BG31" s="13"/>
      <c r="BH31" s="197"/>
      <c r="BI31" s="193"/>
      <c r="BJ31" s="20"/>
      <c r="BK31" s="222"/>
      <c r="BL31" s="189"/>
      <c r="BM31" s="13">
        <f>B31+E31+H31+K31+N31+Q31+T31+W31+Z31+AC31+AF31+AI31+AL31+AO31</f>
        <v>185492</v>
      </c>
      <c r="BN31" s="193">
        <f>D31+G31+J31+M31+P31+S31+V31+Y31+AB31+AE31+AH31+AK31+AN31+AQ31+AT31+AW31+AZ31+BC31+BF31+BI31+BL31</f>
        <v>527031.76</v>
      </c>
    </row>
    <row r="32" spans="1:69" x14ac:dyDescent="0.25">
      <c r="A32" s="114" t="s">
        <v>13</v>
      </c>
      <c r="B32" s="7">
        <v>46439</v>
      </c>
      <c r="C32" s="198">
        <v>8.74</v>
      </c>
      <c r="D32" s="199">
        <f t="shared" ref="D32:D35" si="22">B32*C32</f>
        <v>405876.86</v>
      </c>
      <c r="E32" s="13">
        <v>42626</v>
      </c>
      <c r="F32" s="192">
        <v>8.74</v>
      </c>
      <c r="G32" s="193">
        <f t="shared" ref="G32:G34" si="23">E32*F32</f>
        <v>372551.24</v>
      </c>
      <c r="H32" s="137">
        <v>48373</v>
      </c>
      <c r="I32" s="198">
        <v>8.74</v>
      </c>
      <c r="J32" s="198">
        <f t="shared" ref="J32:J35" si="24">H32*I32</f>
        <v>422780.02</v>
      </c>
      <c r="K32" s="13">
        <v>48387</v>
      </c>
      <c r="L32" s="192">
        <v>9.11</v>
      </c>
      <c r="M32" s="193">
        <f t="shared" ref="M32:M35" si="25">K32*L32</f>
        <v>440805.56999999995</v>
      </c>
      <c r="N32" s="129"/>
      <c r="O32" s="198">
        <v>9.11</v>
      </c>
      <c r="P32" s="198"/>
      <c r="Q32" s="13"/>
      <c r="R32" s="192">
        <v>9.11</v>
      </c>
      <c r="S32" s="299"/>
      <c r="T32" s="137"/>
      <c r="U32" s="198">
        <v>9.11</v>
      </c>
      <c r="V32" s="189"/>
      <c r="W32" s="13"/>
      <c r="X32" s="192">
        <v>9.11</v>
      </c>
      <c r="Y32" s="193"/>
      <c r="Z32" s="20"/>
      <c r="AA32" s="198">
        <v>9.11</v>
      </c>
      <c r="AB32" s="189"/>
      <c r="AC32" s="13"/>
      <c r="AD32" s="192">
        <v>9.11</v>
      </c>
      <c r="AE32" s="193"/>
      <c r="AF32" s="20"/>
      <c r="AG32" s="198">
        <v>9.11</v>
      </c>
      <c r="AH32" s="189"/>
      <c r="AI32" s="13"/>
      <c r="AJ32" s="192">
        <v>9.11</v>
      </c>
      <c r="AK32" s="193"/>
      <c r="AL32" s="20"/>
      <c r="AM32" s="198">
        <v>9.11</v>
      </c>
      <c r="AN32" s="189"/>
      <c r="AO32" s="13"/>
      <c r="AP32" s="192">
        <v>9.11</v>
      </c>
      <c r="AQ32" s="193"/>
      <c r="AR32" s="20"/>
      <c r="AS32" s="222"/>
      <c r="AT32" s="189"/>
      <c r="AU32" s="13"/>
      <c r="AV32" s="197"/>
      <c r="AW32" s="193"/>
      <c r="AX32" s="20"/>
      <c r="AY32" s="222"/>
      <c r="AZ32" s="189"/>
      <c r="BA32" s="13"/>
      <c r="BB32" s="197"/>
      <c r="BC32" s="193"/>
      <c r="BD32" s="20"/>
      <c r="BE32" s="222"/>
      <c r="BF32" s="189"/>
      <c r="BG32" s="13"/>
      <c r="BH32" s="197"/>
      <c r="BI32" s="193"/>
      <c r="BJ32" s="20"/>
      <c r="BK32" s="222"/>
      <c r="BL32" s="189"/>
      <c r="BM32" s="13">
        <f t="shared" ref="BM32:BM35" si="26">B32+E32+H32+K32+N32+Q32+T32+W32+Z32+AC32+AF32+AI32+AL32+AO32</f>
        <v>185825</v>
      </c>
      <c r="BN32" s="193">
        <f t="shared" ref="BN32:BN35" si="27">D32+G32+J32+M32+P32+S32+V32+Y32+AB32+AE32+AH32+AK32+AN32+AQ32+AT32+AW32+AZ32+BC32+BF32+BI32+BL32</f>
        <v>1642013.69</v>
      </c>
    </row>
    <row r="33" spans="1:66" x14ac:dyDescent="0.25">
      <c r="A33" s="114" t="s">
        <v>14</v>
      </c>
      <c r="B33" s="7">
        <v>45630</v>
      </c>
      <c r="C33" s="198">
        <v>8.3800000000000008</v>
      </c>
      <c r="D33" s="199">
        <f t="shared" si="22"/>
        <v>382379.4</v>
      </c>
      <c r="E33" s="13">
        <v>41870</v>
      </c>
      <c r="F33" s="192">
        <v>8.3800000000000008</v>
      </c>
      <c r="G33" s="193">
        <f t="shared" si="23"/>
        <v>350870.60000000003</v>
      </c>
      <c r="H33" s="137">
        <v>47396</v>
      </c>
      <c r="I33" s="198">
        <v>8.3800000000000008</v>
      </c>
      <c r="J33" s="198">
        <f t="shared" si="24"/>
        <v>397178.48000000004</v>
      </c>
      <c r="K33" s="13">
        <v>47505</v>
      </c>
      <c r="L33" s="192">
        <v>8.74</v>
      </c>
      <c r="M33" s="193">
        <f t="shared" si="25"/>
        <v>415193.7</v>
      </c>
      <c r="N33" s="129"/>
      <c r="O33" s="198">
        <v>8.74</v>
      </c>
      <c r="P33" s="198"/>
      <c r="Q33" s="181"/>
      <c r="R33" s="192">
        <v>8.74</v>
      </c>
      <c r="S33" s="193"/>
      <c r="T33" s="137"/>
      <c r="U33" s="198">
        <v>8.74</v>
      </c>
      <c r="V33" s="189"/>
      <c r="W33" s="13"/>
      <c r="X33" s="192">
        <v>8.74</v>
      </c>
      <c r="Y33" s="193"/>
      <c r="Z33" s="20"/>
      <c r="AA33" s="198">
        <v>8.74</v>
      </c>
      <c r="AB33" s="189"/>
      <c r="AC33" s="13"/>
      <c r="AD33" s="192">
        <v>8.74</v>
      </c>
      <c r="AE33" s="193"/>
      <c r="AF33" s="129"/>
      <c r="AG33" s="198">
        <v>8.74</v>
      </c>
      <c r="AH33" s="189"/>
      <c r="AI33" s="13"/>
      <c r="AJ33" s="192">
        <v>8.74</v>
      </c>
      <c r="AK33" s="193"/>
      <c r="AL33" s="20"/>
      <c r="AM33" s="198">
        <v>8.74</v>
      </c>
      <c r="AN33" s="189"/>
      <c r="AO33" s="13"/>
      <c r="AP33" s="192">
        <v>8.74</v>
      </c>
      <c r="AQ33" s="193"/>
      <c r="AR33" s="20"/>
      <c r="AS33" s="222"/>
      <c r="AT33" s="189"/>
      <c r="AU33" s="13"/>
      <c r="AV33" s="197"/>
      <c r="AW33" s="193"/>
      <c r="AX33" s="20"/>
      <c r="AY33" s="222"/>
      <c r="AZ33" s="189"/>
      <c r="BA33" s="13"/>
      <c r="BB33" s="197"/>
      <c r="BC33" s="193"/>
      <c r="BD33" s="20"/>
      <c r="BE33" s="222"/>
      <c r="BF33" s="189"/>
      <c r="BG33" s="13"/>
      <c r="BH33" s="197"/>
      <c r="BI33" s="193"/>
      <c r="BJ33" s="20"/>
      <c r="BK33" s="222"/>
      <c r="BL33" s="189"/>
      <c r="BM33" s="13">
        <f t="shared" si="26"/>
        <v>182401</v>
      </c>
      <c r="BN33" s="193">
        <f>D33+G33+J33+M33+P33+S33+V33+Y33+AB33+AE33+AH33+AK33+AN33+AQ33+AT33+AW33+AZ33+BC33+BF33+BI33+BL33</f>
        <v>1545622.18</v>
      </c>
    </row>
    <row r="34" spans="1:66" x14ac:dyDescent="0.25">
      <c r="A34" s="114" t="s">
        <v>15</v>
      </c>
      <c r="B34" s="7">
        <v>45646</v>
      </c>
      <c r="C34" s="198">
        <v>2.5299999999999998</v>
      </c>
      <c r="D34" s="199">
        <f t="shared" si="22"/>
        <v>115484.37999999999</v>
      </c>
      <c r="E34" s="13">
        <v>41870</v>
      </c>
      <c r="F34" s="192">
        <v>2.5299999999999998</v>
      </c>
      <c r="G34" s="193">
        <f t="shared" si="23"/>
        <v>105931.09999999999</v>
      </c>
      <c r="H34" s="137">
        <v>47396</v>
      </c>
      <c r="I34" s="198">
        <v>2.5299999999999998</v>
      </c>
      <c r="J34" s="198">
        <f t="shared" si="24"/>
        <v>119911.87999999999</v>
      </c>
      <c r="K34" s="13">
        <v>47505</v>
      </c>
      <c r="L34" s="192">
        <v>2.64</v>
      </c>
      <c r="M34" s="193">
        <f t="shared" si="25"/>
        <v>125413.20000000001</v>
      </c>
      <c r="N34" s="129"/>
      <c r="O34" s="198">
        <v>2.64</v>
      </c>
      <c r="P34" s="198"/>
      <c r="Q34" s="13"/>
      <c r="R34" s="192">
        <v>2.64</v>
      </c>
      <c r="S34" s="193"/>
      <c r="T34" s="137"/>
      <c r="U34" s="198">
        <v>2.64</v>
      </c>
      <c r="V34" s="189"/>
      <c r="W34" s="13"/>
      <c r="X34" s="192">
        <v>2.64</v>
      </c>
      <c r="Y34" s="193"/>
      <c r="Z34" s="20"/>
      <c r="AA34" s="198">
        <v>2.64</v>
      </c>
      <c r="AB34" s="189"/>
      <c r="AC34" s="13"/>
      <c r="AD34" s="192">
        <v>2.64</v>
      </c>
      <c r="AE34" s="193"/>
      <c r="AF34" s="129"/>
      <c r="AG34" s="198">
        <v>2.64</v>
      </c>
      <c r="AH34" s="189"/>
      <c r="AI34" s="13"/>
      <c r="AJ34" s="192">
        <v>2.64</v>
      </c>
      <c r="AK34" s="193"/>
      <c r="AL34" s="20"/>
      <c r="AM34" s="198">
        <v>2.64</v>
      </c>
      <c r="AN34" s="189"/>
      <c r="AO34" s="13"/>
      <c r="AP34" s="192">
        <v>2.64</v>
      </c>
      <c r="AQ34" s="193"/>
      <c r="AR34" s="20"/>
      <c r="AS34" s="222"/>
      <c r="AT34" s="189"/>
      <c r="AU34" s="13"/>
      <c r="AV34" s="197"/>
      <c r="AW34" s="193"/>
      <c r="AX34" s="20"/>
      <c r="AY34" s="222"/>
      <c r="AZ34" s="189"/>
      <c r="BA34" s="13"/>
      <c r="BB34" s="197"/>
      <c r="BC34" s="193"/>
      <c r="BD34" s="20"/>
      <c r="BE34" s="222"/>
      <c r="BF34" s="189"/>
      <c r="BG34" s="13"/>
      <c r="BH34" s="197"/>
      <c r="BI34" s="193"/>
      <c r="BJ34" s="20"/>
      <c r="BK34" s="222"/>
      <c r="BL34" s="189"/>
      <c r="BM34" s="13">
        <f t="shared" si="26"/>
        <v>182417</v>
      </c>
      <c r="BN34" s="193">
        <f t="shared" si="27"/>
        <v>466740.56</v>
      </c>
    </row>
    <row r="35" spans="1:66" x14ac:dyDescent="0.25">
      <c r="A35" s="114" t="s">
        <v>30</v>
      </c>
      <c r="B35" s="7">
        <v>0</v>
      </c>
      <c r="C35" s="199">
        <v>0</v>
      </c>
      <c r="D35" s="199">
        <f t="shared" si="22"/>
        <v>0</v>
      </c>
      <c r="E35" s="13">
        <v>0</v>
      </c>
      <c r="F35" s="192">
        <v>0</v>
      </c>
      <c r="G35" s="193">
        <v>0</v>
      </c>
      <c r="H35" s="137">
        <v>0</v>
      </c>
      <c r="I35" s="198">
        <v>0</v>
      </c>
      <c r="J35" s="198">
        <f t="shared" si="24"/>
        <v>0</v>
      </c>
      <c r="K35" s="13"/>
      <c r="L35" s="192">
        <v>0</v>
      </c>
      <c r="M35" s="193">
        <f t="shared" si="25"/>
        <v>0</v>
      </c>
      <c r="N35" s="129"/>
      <c r="O35" s="198">
        <v>0</v>
      </c>
      <c r="P35" s="198"/>
      <c r="Q35" s="13"/>
      <c r="R35" s="192">
        <v>0</v>
      </c>
      <c r="S35" s="193"/>
      <c r="T35" s="137"/>
      <c r="U35" s="198">
        <v>0</v>
      </c>
      <c r="V35" s="189"/>
      <c r="W35" s="13"/>
      <c r="X35" s="192">
        <v>0</v>
      </c>
      <c r="Y35" s="193"/>
      <c r="Z35" s="20"/>
      <c r="AA35" s="198">
        <v>0</v>
      </c>
      <c r="AB35" s="189"/>
      <c r="AC35" s="13"/>
      <c r="AD35" s="192">
        <v>0</v>
      </c>
      <c r="AE35" s="193"/>
      <c r="AF35" s="129"/>
      <c r="AG35" s="198">
        <v>0</v>
      </c>
      <c r="AH35" s="189"/>
      <c r="AI35" s="13"/>
      <c r="AJ35" s="192">
        <v>0</v>
      </c>
      <c r="AK35" s="193"/>
      <c r="AL35" s="20"/>
      <c r="AM35" s="198">
        <v>0</v>
      </c>
      <c r="AN35" s="189"/>
      <c r="AO35" s="13"/>
      <c r="AP35" s="192">
        <v>0</v>
      </c>
      <c r="AQ35" s="193"/>
      <c r="AR35" s="20"/>
      <c r="AS35" s="222"/>
      <c r="AT35" s="189"/>
      <c r="AU35" s="13"/>
      <c r="AV35" s="197"/>
      <c r="AW35" s="193"/>
      <c r="AX35" s="20"/>
      <c r="AY35" s="222"/>
      <c r="AZ35" s="189"/>
      <c r="BA35" s="13"/>
      <c r="BB35" s="197"/>
      <c r="BC35" s="193"/>
      <c r="BD35" s="20"/>
      <c r="BE35" s="222"/>
      <c r="BF35" s="189"/>
      <c r="BG35" s="13"/>
      <c r="BH35" s="197"/>
      <c r="BI35" s="193"/>
      <c r="BJ35" s="20"/>
      <c r="BK35" s="222"/>
      <c r="BL35" s="189"/>
      <c r="BM35" s="13">
        <f t="shared" si="26"/>
        <v>0</v>
      </c>
      <c r="BN35" s="193">
        <f t="shared" si="27"/>
        <v>0</v>
      </c>
    </row>
    <row r="36" spans="1:66" x14ac:dyDescent="0.25">
      <c r="A36" s="114" t="s">
        <v>11</v>
      </c>
      <c r="B36" s="3">
        <f>SUM(B31:B35)</f>
        <v>184061</v>
      </c>
      <c r="C36" s="212">
        <f>SUM(C31:C35)</f>
        <v>22.46</v>
      </c>
      <c r="D36" s="200">
        <f>SUM(D31:D34)</f>
        <v>1033972.9</v>
      </c>
      <c r="E36" s="13">
        <f>SUM(E31:E35)</f>
        <v>168931</v>
      </c>
      <c r="F36" s="193">
        <f>SUM(F31:F35)</f>
        <v>22.46</v>
      </c>
      <c r="G36" s="193">
        <f>SUM(G31:G34)</f>
        <v>948960.59</v>
      </c>
      <c r="H36" s="20">
        <f>SUM(H31:H35)</f>
        <v>191419</v>
      </c>
      <c r="I36" s="189">
        <f>SUM(I31:I35)</f>
        <v>22.46</v>
      </c>
      <c r="J36" s="189">
        <f>SUM(J31:J34)</f>
        <v>1075464.1199999999</v>
      </c>
      <c r="K36" s="13">
        <f>SUM(K31:K34)</f>
        <v>191724</v>
      </c>
      <c r="L36" s="193">
        <f>SUM(L31:L35)</f>
        <v>23.42</v>
      </c>
      <c r="M36" s="193">
        <f>SUM(M31:M34)</f>
        <v>1123010.5799999998</v>
      </c>
      <c r="N36" s="20">
        <f>SUM(N31:N34)</f>
        <v>0</v>
      </c>
      <c r="O36" s="189">
        <f>SUM(O31:O35)</f>
        <v>23.42</v>
      </c>
      <c r="P36" s="189">
        <f t="shared" ref="P36:V36" si="28">SUM(P31:P34)</f>
        <v>0</v>
      </c>
      <c r="Q36" s="13">
        <f t="shared" si="28"/>
        <v>0</v>
      </c>
      <c r="R36" s="193">
        <f t="shared" si="28"/>
        <v>23.42</v>
      </c>
      <c r="S36" s="193">
        <f t="shared" si="28"/>
        <v>0</v>
      </c>
      <c r="T36" s="20">
        <f t="shared" si="28"/>
        <v>0</v>
      </c>
      <c r="U36" s="189">
        <f t="shared" si="28"/>
        <v>23.42</v>
      </c>
      <c r="V36" s="189">
        <f t="shared" si="28"/>
        <v>0</v>
      </c>
      <c r="W36" s="13">
        <f>SUM(W31:W35)</f>
        <v>0</v>
      </c>
      <c r="X36" s="193">
        <f t="shared" ref="X36" si="29">SUM(X31:X34)</f>
        <v>23.42</v>
      </c>
      <c r="Y36" s="193">
        <f>SUM(Y31:Y35)</f>
        <v>0</v>
      </c>
      <c r="Z36" s="20">
        <f>SUM(Z31:Z35)</f>
        <v>0</v>
      </c>
      <c r="AA36" s="189">
        <f>SUM(AA31:AA34)</f>
        <v>23.42</v>
      </c>
      <c r="AB36" s="189">
        <f>SUM(AB31:AB35)</f>
        <v>0</v>
      </c>
      <c r="AC36" s="13">
        <f>SUM(AC31:AC34)</f>
        <v>0</v>
      </c>
      <c r="AD36" s="193">
        <f t="shared" ref="AD36" si="30">SUM(AD31:AD34)</f>
        <v>23.42</v>
      </c>
      <c r="AE36" s="193">
        <f>SUM(AE31:AE35)</f>
        <v>0</v>
      </c>
      <c r="AF36" s="20">
        <f>SUM(AF31:AF35)</f>
        <v>0</v>
      </c>
      <c r="AG36" s="189">
        <f t="shared" ref="AG36" si="31">SUM(AG31:AG34)</f>
        <v>23.42</v>
      </c>
      <c r="AH36" s="189">
        <f>SUM(AH31:AH35)</f>
        <v>0</v>
      </c>
      <c r="AI36" s="13"/>
      <c r="AJ36" s="193">
        <f t="shared" ref="AJ36" si="32">SUM(AJ31:AJ34)</f>
        <v>23.42</v>
      </c>
      <c r="AK36" s="193"/>
      <c r="AL36" s="20"/>
      <c r="AM36" s="189">
        <f t="shared" ref="AM36" si="33">SUM(AM31:AM34)</f>
        <v>23.42</v>
      </c>
      <c r="AN36" s="189"/>
      <c r="AO36" s="13"/>
      <c r="AP36" s="193"/>
      <c r="AQ36" s="193"/>
      <c r="AR36" s="20"/>
      <c r="AS36" s="189"/>
      <c r="AT36" s="189"/>
      <c r="AU36" s="13"/>
      <c r="AV36" s="193">
        <f>SUM(AV31:AV35)</f>
        <v>0</v>
      </c>
      <c r="AW36" s="193">
        <f t="shared" ref="AW36:AX36" si="34">SUM(AW31:AW34)</f>
        <v>0</v>
      </c>
      <c r="AX36" s="20">
        <f t="shared" si="34"/>
        <v>0</v>
      </c>
      <c r="AY36" s="189">
        <f>SUM(AY31:AY35)</f>
        <v>0</v>
      </c>
      <c r="AZ36" s="189">
        <f t="shared" ref="AZ36:BL36" si="35">SUM(AZ31:AZ34)</f>
        <v>0</v>
      </c>
      <c r="BA36" s="13">
        <f t="shared" si="35"/>
        <v>0</v>
      </c>
      <c r="BB36" s="193">
        <f t="shared" si="35"/>
        <v>0</v>
      </c>
      <c r="BC36" s="193">
        <f t="shared" si="35"/>
        <v>0</v>
      </c>
      <c r="BD36" s="20">
        <f t="shared" si="35"/>
        <v>0</v>
      </c>
      <c r="BE36" s="189">
        <f t="shared" si="35"/>
        <v>0</v>
      </c>
      <c r="BF36" s="189">
        <f t="shared" si="35"/>
        <v>0</v>
      </c>
      <c r="BG36" s="13">
        <f t="shared" si="35"/>
        <v>0</v>
      </c>
      <c r="BH36" s="193">
        <f t="shared" si="35"/>
        <v>0</v>
      </c>
      <c r="BI36" s="193">
        <f t="shared" si="35"/>
        <v>0</v>
      </c>
      <c r="BJ36" s="20">
        <f t="shared" si="35"/>
        <v>0</v>
      </c>
      <c r="BK36" s="189">
        <f t="shared" si="35"/>
        <v>0</v>
      </c>
      <c r="BL36" s="189">
        <f t="shared" si="35"/>
        <v>0</v>
      </c>
      <c r="BM36" s="13">
        <f>SUM(BM31:BM35)</f>
        <v>736135</v>
      </c>
      <c r="BN36" s="193">
        <f>SUM(BN31:BN35)</f>
        <v>4181408.19</v>
      </c>
    </row>
    <row r="37" spans="1:66" s="191" customFormat="1" x14ac:dyDescent="0.25">
      <c r="A37" s="252" t="s">
        <v>35</v>
      </c>
      <c r="B37" s="364">
        <v>0</v>
      </c>
      <c r="C37" s="365"/>
      <c r="D37" s="366"/>
      <c r="E37" s="418">
        <v>0</v>
      </c>
      <c r="F37" s="419"/>
      <c r="G37" s="420"/>
      <c r="H37" s="364">
        <v>0</v>
      </c>
      <c r="I37" s="365"/>
      <c r="J37" s="366"/>
      <c r="K37" s="418">
        <v>0</v>
      </c>
      <c r="L37" s="419"/>
      <c r="M37" s="420"/>
      <c r="N37" s="364"/>
      <c r="O37" s="365"/>
      <c r="P37" s="366"/>
      <c r="Q37" s="418"/>
      <c r="R37" s="419"/>
      <c r="S37" s="420"/>
      <c r="T37" s="364"/>
      <c r="U37" s="365"/>
      <c r="V37" s="366"/>
      <c r="W37" s="418"/>
      <c r="X37" s="419"/>
      <c r="Y37" s="420"/>
      <c r="Z37" s="364"/>
      <c r="AA37" s="365"/>
      <c r="AB37" s="366"/>
      <c r="AC37" s="418"/>
      <c r="AD37" s="419"/>
      <c r="AE37" s="420"/>
      <c r="AF37" s="364"/>
      <c r="AG37" s="365"/>
      <c r="AH37" s="366"/>
      <c r="AI37" s="418"/>
      <c r="AJ37" s="419"/>
      <c r="AK37" s="420"/>
      <c r="AL37" s="364"/>
      <c r="AM37" s="365"/>
      <c r="AN37" s="366"/>
      <c r="AO37" s="418"/>
      <c r="AP37" s="419"/>
      <c r="AQ37" s="420"/>
      <c r="AR37" s="364"/>
      <c r="AS37" s="365"/>
      <c r="AT37" s="366"/>
      <c r="AU37" s="418"/>
      <c r="AV37" s="419"/>
      <c r="AW37" s="420"/>
      <c r="AX37" s="364"/>
      <c r="AY37" s="365"/>
      <c r="AZ37" s="366"/>
      <c r="BA37" s="418"/>
      <c r="BB37" s="419"/>
      <c r="BC37" s="420"/>
      <c r="BD37" s="364"/>
      <c r="BE37" s="365"/>
      <c r="BF37" s="366"/>
      <c r="BG37" s="418"/>
      <c r="BH37" s="419"/>
      <c r="BI37" s="420"/>
      <c r="BJ37" s="364"/>
      <c r="BK37" s="365"/>
      <c r="BL37" s="366"/>
      <c r="BM37" s="418">
        <f>D37+G37+J37+M37+P37+S37+V37+Y37+AB37+AE37+AH37+AK37+AN37+AQ37+AT37+AW37+AZ37+BC37+BF37+BI37+BL37</f>
        <v>0</v>
      </c>
      <c r="BN37" s="420"/>
    </row>
    <row r="38" spans="1:66" s="191" customFormat="1" x14ac:dyDescent="0.25">
      <c r="A38" s="252" t="s">
        <v>23</v>
      </c>
      <c r="B38" s="364">
        <f>D36-D37</f>
        <v>1033972.9</v>
      </c>
      <c r="C38" s="365"/>
      <c r="D38" s="366"/>
      <c r="E38" s="418">
        <f>G36-G37</f>
        <v>948960.59</v>
      </c>
      <c r="F38" s="419"/>
      <c r="G38" s="420"/>
      <c r="H38" s="353">
        <f>J36-J37</f>
        <v>1075464.1199999999</v>
      </c>
      <c r="I38" s="354"/>
      <c r="J38" s="355"/>
      <c r="K38" s="418">
        <f>M36-M37</f>
        <v>1123010.5799999998</v>
      </c>
      <c r="L38" s="419"/>
      <c r="M38" s="420"/>
      <c r="N38" s="353">
        <f>P36-P37</f>
        <v>0</v>
      </c>
      <c r="O38" s="354"/>
      <c r="P38" s="355"/>
      <c r="Q38" s="418">
        <f>S36-S37</f>
        <v>0</v>
      </c>
      <c r="R38" s="419"/>
      <c r="S38" s="420"/>
      <c r="T38" s="353">
        <f>V36-V37</f>
        <v>0</v>
      </c>
      <c r="U38" s="354"/>
      <c r="V38" s="355"/>
      <c r="W38" s="418">
        <f>Y36-Y37</f>
        <v>0</v>
      </c>
      <c r="X38" s="419"/>
      <c r="Y38" s="420"/>
      <c r="Z38" s="353">
        <f>AB36-AB37</f>
        <v>0</v>
      </c>
      <c r="AA38" s="354"/>
      <c r="AB38" s="355"/>
      <c r="AC38" s="418">
        <f>AE36-AE37</f>
        <v>0</v>
      </c>
      <c r="AD38" s="419"/>
      <c r="AE38" s="420"/>
      <c r="AF38" s="353">
        <f>AH36-AH37</f>
        <v>0</v>
      </c>
      <c r="AG38" s="354"/>
      <c r="AH38" s="355"/>
      <c r="AI38" s="418">
        <f>AK36-AK37</f>
        <v>0</v>
      </c>
      <c r="AJ38" s="419"/>
      <c r="AK38" s="420"/>
      <c r="AL38" s="353">
        <f>AN36-AN37</f>
        <v>0</v>
      </c>
      <c r="AM38" s="354"/>
      <c r="AN38" s="355"/>
      <c r="AO38" s="418">
        <f>AQ36-AQ37</f>
        <v>0</v>
      </c>
      <c r="AP38" s="419"/>
      <c r="AQ38" s="420"/>
      <c r="AR38" s="657">
        <f>AT36-AT37</f>
        <v>0</v>
      </c>
      <c r="AS38" s="658"/>
      <c r="AT38" s="659"/>
      <c r="AU38" s="649">
        <f>AW36-AW37</f>
        <v>0</v>
      </c>
      <c r="AV38" s="650"/>
      <c r="AW38" s="651"/>
      <c r="AX38" s="657">
        <f>AZ36-AZ37</f>
        <v>0</v>
      </c>
      <c r="AY38" s="658"/>
      <c r="AZ38" s="659"/>
      <c r="BA38" s="649">
        <f>BC36-BC37</f>
        <v>0</v>
      </c>
      <c r="BB38" s="650"/>
      <c r="BC38" s="651"/>
      <c r="BD38" s="657">
        <f>BF36-BF37</f>
        <v>0</v>
      </c>
      <c r="BE38" s="658"/>
      <c r="BF38" s="659"/>
      <c r="BG38" s="649">
        <f>BI36-BI37</f>
        <v>0</v>
      </c>
      <c r="BH38" s="650"/>
      <c r="BI38" s="651"/>
      <c r="BJ38" s="353">
        <f>BL36-BL37</f>
        <v>0</v>
      </c>
      <c r="BK38" s="354"/>
      <c r="BL38" s="355"/>
      <c r="BM38" s="418">
        <f>BN36-BM37</f>
        <v>4181408.19</v>
      </c>
      <c r="BN38" s="420"/>
    </row>
    <row r="40" spans="1:66" x14ac:dyDescent="0.25">
      <c r="B40" s="373" t="s">
        <v>99</v>
      </c>
      <c r="C40" s="373"/>
      <c r="D40" s="373"/>
    </row>
    <row r="41" spans="1:66" ht="60" x14ac:dyDescent="0.25">
      <c r="B41" s="174" t="s">
        <v>96</v>
      </c>
      <c r="C41" s="256" t="s">
        <v>95</v>
      </c>
      <c r="D41" s="206" t="s">
        <v>97</v>
      </c>
    </row>
    <row r="42" spans="1:66" x14ac:dyDescent="0.25">
      <c r="B42" s="16">
        <v>2024</v>
      </c>
      <c r="C42" s="200">
        <f>BM8</f>
        <v>1809211</v>
      </c>
      <c r="D42" s="200">
        <f>BN10</f>
        <v>9591574.4000000004</v>
      </c>
    </row>
    <row r="43" spans="1:66" x14ac:dyDescent="0.25">
      <c r="B43" s="16">
        <v>2025</v>
      </c>
      <c r="C43" s="200">
        <f>BP22</f>
        <v>2270424</v>
      </c>
      <c r="D43" s="200">
        <f>BP24</f>
        <v>13264125.27</v>
      </c>
    </row>
    <row r="44" spans="1:66" x14ac:dyDescent="0.25">
      <c r="B44" s="16">
        <v>2026</v>
      </c>
      <c r="C44" s="200">
        <f>BM36</f>
        <v>736135</v>
      </c>
      <c r="D44" s="200">
        <f>BM38</f>
        <v>4181408.19</v>
      </c>
    </row>
  </sheetData>
  <mergeCells count="210">
    <mergeCell ref="T9:V9"/>
    <mergeCell ref="Q9:S9"/>
    <mergeCell ref="AI15:AK15"/>
    <mergeCell ref="Q10:S10"/>
    <mergeCell ref="E24:G24"/>
    <mergeCell ref="W24:Y24"/>
    <mergeCell ref="Z24:AB24"/>
    <mergeCell ref="AC24:AE24"/>
    <mergeCell ref="BD10:BF10"/>
    <mergeCell ref="N9:P9"/>
    <mergeCell ref="W9:Y9"/>
    <mergeCell ref="Z9:AB9"/>
    <mergeCell ref="T10:V10"/>
    <mergeCell ref="B9:D9"/>
    <mergeCell ref="E9:G9"/>
    <mergeCell ref="H9:J9"/>
    <mergeCell ref="N10:P10"/>
    <mergeCell ref="K9:M9"/>
    <mergeCell ref="BM2:BN2"/>
    <mergeCell ref="AR2:AT2"/>
    <mergeCell ref="AR10:AT10"/>
    <mergeCell ref="AU2:AW2"/>
    <mergeCell ref="AU10:AW10"/>
    <mergeCell ref="AL10:AN10"/>
    <mergeCell ref="AO10:AQ10"/>
    <mergeCell ref="BJ10:BL10"/>
    <mergeCell ref="AF10:AH10"/>
    <mergeCell ref="AI10:AK10"/>
    <mergeCell ref="BG10:BI10"/>
    <mergeCell ref="AX10:AZ10"/>
    <mergeCell ref="BA10:BC10"/>
    <mergeCell ref="AC2:AE2"/>
    <mergeCell ref="W10:Y10"/>
    <mergeCell ref="Z10:AB10"/>
    <mergeCell ref="AC10:AE10"/>
    <mergeCell ref="BJ2:BL2"/>
    <mergeCell ref="BG2:BI2"/>
    <mergeCell ref="A1:M1"/>
    <mergeCell ref="N1:AB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BG1:BN1"/>
    <mergeCell ref="AF2:AH2"/>
    <mergeCell ref="BJ9:BL9"/>
    <mergeCell ref="AC23:AE23"/>
    <mergeCell ref="AF23:AH23"/>
    <mergeCell ref="AI23:AK23"/>
    <mergeCell ref="AL9:AN9"/>
    <mergeCell ref="AO9:AQ9"/>
    <mergeCell ref="AR9:AT9"/>
    <mergeCell ref="AU9:AW9"/>
    <mergeCell ref="AX9:AZ9"/>
    <mergeCell ref="AL15:AN15"/>
    <mergeCell ref="AO15:AQ15"/>
    <mergeCell ref="AU15:AW15"/>
    <mergeCell ref="AX15:AZ15"/>
    <mergeCell ref="BA15:BC15"/>
    <mergeCell ref="BD15:BF15"/>
    <mergeCell ref="BG15:BI15"/>
    <mergeCell ref="AC9:AE9"/>
    <mergeCell ref="AF9:AH9"/>
    <mergeCell ref="AI9:AK9"/>
    <mergeCell ref="AC1:AQ1"/>
    <mergeCell ref="AR1:BF1"/>
    <mergeCell ref="AC15:AE15"/>
    <mergeCell ref="AL2:AN2"/>
    <mergeCell ref="AO2:AQ2"/>
    <mergeCell ref="BA9:BC9"/>
    <mergeCell ref="BD9:BF9"/>
    <mergeCell ref="AO24:AQ24"/>
    <mergeCell ref="AF24:AH24"/>
    <mergeCell ref="BG9:BI9"/>
    <mergeCell ref="BA24:BC24"/>
    <mergeCell ref="AI24:AK24"/>
    <mergeCell ref="AL24:AN24"/>
    <mergeCell ref="AR15:AT15"/>
    <mergeCell ref="AI2:AK2"/>
    <mergeCell ref="AF15:AH15"/>
    <mergeCell ref="AX2:AZ2"/>
    <mergeCell ref="BA2:BC2"/>
    <mergeCell ref="BD2:BF2"/>
    <mergeCell ref="AU24:AW24"/>
    <mergeCell ref="AX24:AZ24"/>
    <mergeCell ref="AC14:AQ14"/>
    <mergeCell ref="AU23:AW23"/>
    <mergeCell ref="AX23:AZ23"/>
    <mergeCell ref="A28:M28"/>
    <mergeCell ref="N28:AB28"/>
    <mergeCell ref="AC28:AQ28"/>
    <mergeCell ref="B23:D23"/>
    <mergeCell ref="E23:G23"/>
    <mergeCell ref="H23:J23"/>
    <mergeCell ref="K23:M23"/>
    <mergeCell ref="N23:P23"/>
    <mergeCell ref="Q23:S23"/>
    <mergeCell ref="T23:V23"/>
    <mergeCell ref="W23:Y23"/>
    <mergeCell ref="Z23:AB23"/>
    <mergeCell ref="AL23:AN23"/>
    <mergeCell ref="AO23:AQ23"/>
    <mergeCell ref="B10:D10"/>
    <mergeCell ref="E10:G10"/>
    <mergeCell ref="H10:J10"/>
    <mergeCell ref="K10:M10"/>
    <mergeCell ref="T15:V15"/>
    <mergeCell ref="W15:Y15"/>
    <mergeCell ref="Z15:AB15"/>
    <mergeCell ref="E15:G15"/>
    <mergeCell ref="B24:D24"/>
    <mergeCell ref="H24:J24"/>
    <mergeCell ref="K24:M24"/>
    <mergeCell ref="N24:P24"/>
    <mergeCell ref="Q24:S24"/>
    <mergeCell ref="T24:V24"/>
    <mergeCell ref="A14:M14"/>
    <mergeCell ref="N14:AB14"/>
    <mergeCell ref="B15:D15"/>
    <mergeCell ref="H15:J15"/>
    <mergeCell ref="K15:M15"/>
    <mergeCell ref="N15:P15"/>
    <mergeCell ref="Q15:S15"/>
    <mergeCell ref="N29:P29"/>
    <mergeCell ref="AC37:AE37"/>
    <mergeCell ref="AF37:AH37"/>
    <mergeCell ref="B37:D37"/>
    <mergeCell ref="E37:G37"/>
    <mergeCell ref="H37:J37"/>
    <mergeCell ref="K37:M37"/>
    <mergeCell ref="N37:P37"/>
    <mergeCell ref="Q37:S37"/>
    <mergeCell ref="T37:V37"/>
    <mergeCell ref="W37:Y37"/>
    <mergeCell ref="Z37:AB37"/>
    <mergeCell ref="Q29:S29"/>
    <mergeCell ref="T29:V29"/>
    <mergeCell ref="W29:Y29"/>
    <mergeCell ref="Z29:AB29"/>
    <mergeCell ref="AC29:AE29"/>
    <mergeCell ref="B29:D29"/>
    <mergeCell ref="E29:G29"/>
    <mergeCell ref="H29:J29"/>
    <mergeCell ref="K29:M29"/>
    <mergeCell ref="AI37:AK37"/>
    <mergeCell ref="AL37:AN37"/>
    <mergeCell ref="AO37:AQ37"/>
    <mergeCell ref="AU29:AW29"/>
    <mergeCell ref="AX29:AZ29"/>
    <mergeCell ref="BA29:BC29"/>
    <mergeCell ref="BG29:BI29"/>
    <mergeCell ref="AF29:AH29"/>
    <mergeCell ref="AI29:AK29"/>
    <mergeCell ref="AL29:AN29"/>
    <mergeCell ref="AO29:AQ29"/>
    <mergeCell ref="AR29:AT29"/>
    <mergeCell ref="BD29:BF29"/>
    <mergeCell ref="B40:D40"/>
    <mergeCell ref="AR38:AT38"/>
    <mergeCell ref="AU38:AW38"/>
    <mergeCell ref="AX38:AZ38"/>
    <mergeCell ref="BA38:BC38"/>
    <mergeCell ref="BD38:BF38"/>
    <mergeCell ref="BG37:BI37"/>
    <mergeCell ref="BJ37:BL37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AC38:AE38"/>
    <mergeCell ref="AF38:AH38"/>
    <mergeCell ref="AI38:AK38"/>
    <mergeCell ref="AL38:AN38"/>
    <mergeCell ref="AO38:AQ38"/>
    <mergeCell ref="AR37:AT37"/>
    <mergeCell ref="AU37:AW37"/>
    <mergeCell ref="BP24:BQ24"/>
    <mergeCell ref="BM37:BN37"/>
    <mergeCell ref="BM38:BN38"/>
    <mergeCell ref="AR24:AT24"/>
    <mergeCell ref="AR14:BI14"/>
    <mergeCell ref="BG38:BI38"/>
    <mergeCell ref="BJ38:BL38"/>
    <mergeCell ref="AX37:AZ37"/>
    <mergeCell ref="BA37:BC37"/>
    <mergeCell ref="BD37:BF37"/>
    <mergeCell ref="BJ29:BL29"/>
    <mergeCell ref="BM29:BN29"/>
    <mergeCell ref="AR23:AT23"/>
    <mergeCell ref="BP15:BQ15"/>
    <mergeCell ref="BD24:BF24"/>
    <mergeCell ref="BJ24:BL24"/>
    <mergeCell ref="BJ15:BL15"/>
    <mergeCell ref="BM15:BO15"/>
    <mergeCell ref="AR28:BF28"/>
    <mergeCell ref="BG28:BN28"/>
    <mergeCell ref="BJ14:BQ14"/>
    <mergeCell ref="BD23:BF23"/>
    <mergeCell ref="BJ23:BL23"/>
    <mergeCell ref="BP23:BQ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1ª CRPP - CONTRATO 31</vt:lpstr>
      <vt:lpstr>1ª CRPP - CONTRATO 25</vt:lpstr>
      <vt:lpstr>2ª CRPP - CONTRATO 23</vt:lpstr>
      <vt:lpstr>3ª CRPP - CONTRATO 28</vt:lpstr>
      <vt:lpstr>4ª CRPP - CONTRATO 30</vt:lpstr>
      <vt:lpstr>5ª CRPP - CONTRATO 22</vt:lpstr>
      <vt:lpstr>6ª CRPP - CONTRATO 18</vt:lpstr>
      <vt:lpstr>6ª CRPP - CONTRATO 18 FX</vt:lpstr>
      <vt:lpstr>7ª CRPP - CONTRATO 24</vt:lpstr>
      <vt:lpstr>8ª CRPP - CONTRATO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Thalita Rodrigues Sousa</dc:creator>
  <cp:lastModifiedBy>Thalita Rodrigues Sousa</cp:lastModifiedBy>
  <dcterms:created xsi:type="dcterms:W3CDTF">2025-12-08T14:38:13Z</dcterms:created>
  <dcterms:modified xsi:type="dcterms:W3CDTF">2026-05-29T16:57:29Z</dcterms:modified>
</cp:coreProperties>
</file>